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190" activeTab="0"/>
  </bookViews>
  <sheets>
    <sheet name="Auswertung" sheetId="1" r:id="rId1"/>
    <sheet name="VK" sheetId="2" r:id="rId2"/>
    <sheet name="frei" sheetId="3" r:id="rId3"/>
  </sheets>
  <definedNames/>
  <calcPr fullCalcOnLoad="1"/>
</workbook>
</file>

<file path=xl/sharedStrings.xml><?xml version="1.0" encoding="utf-8"?>
<sst xmlns="http://schemas.openxmlformats.org/spreadsheetml/2006/main" count="173" uniqueCount="91">
  <si>
    <t>Verk.-Datum</t>
  </si>
  <si>
    <t>Stück</t>
  </si>
  <si>
    <t>MFA</t>
  </si>
  <si>
    <t>€-gesamt</t>
  </si>
  <si>
    <t>€ / Stück</t>
  </si>
  <si>
    <t>kg</t>
  </si>
  <si>
    <t>%</t>
  </si>
  <si>
    <t>Euro</t>
  </si>
  <si>
    <t>Mais</t>
  </si>
  <si>
    <t>Gerste</t>
  </si>
  <si>
    <t>Weizen</t>
  </si>
  <si>
    <t>Soja</t>
  </si>
  <si>
    <t>Faser</t>
  </si>
  <si>
    <t>FM</t>
  </si>
  <si>
    <t>Preis / kg</t>
  </si>
  <si>
    <t>MSM</t>
  </si>
  <si>
    <t>Preis Ration</t>
  </si>
  <si>
    <t>Futterverbrauch pro MS:</t>
  </si>
  <si>
    <t>Futterkosten pro MS:</t>
  </si>
  <si>
    <t>€</t>
  </si>
  <si>
    <t>ohne Mahlen / Mischen / Musen</t>
  </si>
  <si>
    <t>Ferkel</t>
  </si>
  <si>
    <t>Arbeit</t>
  </si>
  <si>
    <t>SG</t>
  </si>
  <si>
    <t>Einstelldatum</t>
  </si>
  <si>
    <t>MT</t>
  </si>
  <si>
    <t>TGZ</t>
  </si>
  <si>
    <t>Gewicht F</t>
  </si>
  <si>
    <t>TGZ (gr)</t>
  </si>
  <si>
    <t xml:space="preserve">MT </t>
  </si>
  <si>
    <t>Euro Stück</t>
  </si>
  <si>
    <t>SoKo</t>
  </si>
  <si>
    <t>Afa / Verz.</t>
  </si>
  <si>
    <t>Mastschwein</t>
  </si>
  <si>
    <t>Erlös notw.</t>
  </si>
  <si>
    <t xml:space="preserve">Basispreis </t>
  </si>
  <si>
    <t>Basispreis</t>
  </si>
  <si>
    <t>Ferkelpreis</t>
  </si>
  <si>
    <t>Futterkosten</t>
  </si>
  <si>
    <t>Lohnansatz</t>
  </si>
  <si>
    <t>Stunden/MS</t>
  </si>
  <si>
    <t>h</t>
  </si>
  <si>
    <t>Abschr.</t>
  </si>
  <si>
    <t>Bauhülle</t>
  </si>
  <si>
    <t>Einrichtung</t>
  </si>
  <si>
    <t>€ pro MP</t>
  </si>
  <si>
    <t>Vollkostenkalkulation Schweinemast</t>
  </si>
  <si>
    <t>Erlös</t>
  </si>
  <si>
    <t>Stück S</t>
  </si>
  <si>
    <t>Stück E</t>
  </si>
  <si>
    <t>Stück U+</t>
  </si>
  <si>
    <t>Achtung: Grau hinterlegte Felder nicht ausfüllen!!!</t>
  </si>
  <si>
    <t>MS Erlös</t>
  </si>
  <si>
    <t>Soko</t>
  </si>
  <si>
    <t>Futter 1</t>
  </si>
  <si>
    <t>Futter 2</t>
  </si>
  <si>
    <t>Futterverbrauch pro  MS:</t>
  </si>
  <si>
    <t>Gebäude:</t>
  </si>
  <si>
    <t>Einrichtung:</t>
  </si>
  <si>
    <t>Umtriebe:</t>
  </si>
  <si>
    <t>ND</t>
  </si>
  <si>
    <t>Jahre</t>
  </si>
  <si>
    <t>Lohnansatz/h</t>
  </si>
  <si>
    <t>Arbeit/MS</t>
  </si>
  <si>
    <t>Lohnansatz/MS</t>
  </si>
  <si>
    <t>Nr.</t>
  </si>
  <si>
    <t>Unternehmergewinn</t>
  </si>
  <si>
    <t>Stallplatzkosten</t>
  </si>
  <si>
    <t>Verzinsung</t>
  </si>
  <si>
    <t>Verzinsung %</t>
  </si>
  <si>
    <t>Basis</t>
  </si>
  <si>
    <t>€ je kg</t>
  </si>
  <si>
    <t>Diff.</t>
  </si>
  <si>
    <t>SG kg</t>
  </si>
  <si>
    <t>MFA %</t>
  </si>
  <si>
    <t>Deckungsbeitrag 1</t>
  </si>
  <si>
    <t>Jahr</t>
  </si>
  <si>
    <t>Basispr.</t>
  </si>
  <si>
    <t>Aufschlag</t>
  </si>
  <si>
    <t>Kauf</t>
  </si>
  <si>
    <t>Verk.</t>
  </si>
  <si>
    <t>Ausf.</t>
  </si>
  <si>
    <t>S</t>
  </si>
  <si>
    <t>E</t>
  </si>
  <si>
    <t>U+</t>
  </si>
  <si>
    <t>€ / MS</t>
  </si>
  <si>
    <t>€ MS</t>
  </si>
  <si>
    <t>€ / Ferkel</t>
  </si>
  <si>
    <t>€ Ferkel</t>
  </si>
  <si>
    <t>Gesamtauswertung</t>
  </si>
  <si>
    <t>Auswertung Schweinemast 20XX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</si>
</sst>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_-;\-* #,##0.0_-;_-* &quot;-&quot;?_-;_-@_-"/>
    <numFmt numFmtId="170" formatCode="[$-C07]dddd\,\ d\.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i/>
      <u val="single"/>
      <sz val="18"/>
      <name val="Arial"/>
      <family val="2"/>
    </font>
    <font>
      <sz val="18"/>
      <color indexed="18"/>
      <name val="Arial"/>
      <family val="0"/>
    </font>
    <font>
      <sz val="18"/>
      <color indexed="9"/>
      <name val="Arial"/>
      <family val="0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6" fontId="0" fillId="0" borderId="11" xfId="46" applyNumberFormat="1" applyFont="1" applyBorder="1" applyAlignment="1">
      <alignment horizontal="center"/>
    </xf>
    <xf numFmtId="166" fontId="0" fillId="0" borderId="12" xfId="46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8" fontId="0" fillId="33" borderId="11" xfId="46" applyNumberFormat="1" applyFont="1" applyFill="1" applyBorder="1" applyAlignment="1">
      <alignment horizontal="center"/>
    </xf>
    <xf numFmtId="168" fontId="0" fillId="33" borderId="12" xfId="46" applyNumberFormat="1" applyFon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166" fontId="0" fillId="33" borderId="11" xfId="0" applyNumberFormat="1" applyFill="1" applyBorder="1" applyAlignment="1">
      <alignment horizontal="center"/>
    </xf>
    <xf numFmtId="167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2" fontId="4" fillId="34" borderId="24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5" xfId="0" applyFont="1" applyFill="1" applyBorder="1" applyAlignment="1">
      <alignment horizontal="left"/>
    </xf>
    <xf numFmtId="2" fontId="4" fillId="34" borderId="25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2" fontId="4" fillId="34" borderId="27" xfId="0" applyNumberFormat="1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4" fillId="33" borderId="0" xfId="0" applyNumberFormat="1" applyFont="1" applyFill="1" applyAlignment="1">
      <alignment/>
    </xf>
    <xf numFmtId="2" fontId="4" fillId="35" borderId="22" xfId="0" applyNumberFormat="1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43" fontId="0" fillId="33" borderId="11" xfId="46" applyNumberFormat="1" applyFont="1" applyFill="1" applyBorder="1" applyAlignment="1">
      <alignment horizontal="center"/>
    </xf>
    <xf numFmtId="43" fontId="0" fillId="33" borderId="11" xfId="0" applyNumberFormat="1" applyFill="1" applyBorder="1" applyAlignment="1">
      <alignment/>
    </xf>
    <xf numFmtId="43" fontId="0" fillId="33" borderId="12" xfId="46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168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11" xfId="46" applyNumberFormat="1" applyFont="1" applyFill="1" applyBorder="1" applyAlignment="1">
      <alignment horizontal="center"/>
    </xf>
    <xf numFmtId="2" fontId="0" fillId="0" borderId="12" xfId="46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Font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11" xfId="46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58"/>
  <sheetViews>
    <sheetView tabSelected="1" zoomScalePageLayoutView="0" workbookViewId="0" topLeftCell="A1">
      <selection activeCell="M52" sqref="M52"/>
    </sheetView>
  </sheetViews>
  <sheetFormatPr defaultColWidth="11.421875" defaultRowHeight="12.75"/>
  <cols>
    <col min="1" max="1" width="1.421875" style="0" customWidth="1"/>
    <col min="2" max="2" width="5.57421875" style="0" customWidth="1"/>
    <col min="3" max="3" width="12.8515625" style="0" customWidth="1"/>
    <col min="4" max="4" width="8.8515625" style="0" customWidth="1"/>
    <col min="6" max="9" width="6.57421875" style="0" customWidth="1"/>
    <col min="10" max="10" width="7.7109375" style="0" customWidth="1"/>
    <col min="11" max="11" width="8.00390625" style="0" customWidth="1"/>
    <col min="12" max="12" width="8.8515625" style="0" customWidth="1"/>
    <col min="13" max="13" width="9.421875" style="0" customWidth="1"/>
    <col min="14" max="15" width="9.140625" style="0" customWidth="1"/>
    <col min="16" max="16" width="7.7109375" style="0" customWidth="1"/>
    <col min="17" max="17" width="10.140625" style="0" customWidth="1"/>
    <col min="18" max="18" width="10.28125" style="0" customWidth="1"/>
  </cols>
  <sheetData>
    <row r="3" spans="1:25" ht="23.25">
      <c r="A3" s="1"/>
      <c r="B3" s="1"/>
      <c r="C3" s="1"/>
      <c r="D3" s="1"/>
      <c r="E3" s="118" t="s">
        <v>90</v>
      </c>
      <c r="F3" s="118"/>
      <c r="G3" s="118"/>
      <c r="H3" s="118"/>
      <c r="I3" s="118"/>
      <c r="J3" s="118"/>
      <c r="K3" s="118"/>
      <c r="L3" s="79"/>
      <c r="M3" s="7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5" spans="19:31" ht="12.75"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2:31" ht="13.5" thickBot="1">
      <c r="B6" s="7" t="s">
        <v>65</v>
      </c>
      <c r="C6" s="29" t="s">
        <v>24</v>
      </c>
      <c r="D6" s="29" t="s">
        <v>27</v>
      </c>
      <c r="E6" s="7" t="s">
        <v>0</v>
      </c>
      <c r="F6" s="33" t="s">
        <v>25</v>
      </c>
      <c r="G6" s="113" t="s">
        <v>70</v>
      </c>
      <c r="H6" s="113" t="s">
        <v>71</v>
      </c>
      <c r="I6" s="33" t="s">
        <v>72</v>
      </c>
      <c r="J6" s="7" t="s">
        <v>1</v>
      </c>
      <c r="K6" s="7" t="s">
        <v>48</v>
      </c>
      <c r="L6" s="7" t="s">
        <v>49</v>
      </c>
      <c r="M6" s="7" t="s">
        <v>50</v>
      </c>
      <c r="N6" s="7" t="s">
        <v>2</v>
      </c>
      <c r="O6" s="29" t="s">
        <v>23</v>
      </c>
      <c r="P6" s="33" t="s">
        <v>28</v>
      </c>
      <c r="Q6" s="7" t="s">
        <v>3</v>
      </c>
      <c r="R6" s="37" t="s">
        <v>4</v>
      </c>
      <c r="S6" s="27"/>
      <c r="T6" s="119" t="s">
        <v>2</v>
      </c>
      <c r="U6" s="27"/>
      <c r="V6" s="27" t="s">
        <v>23</v>
      </c>
      <c r="W6" s="27"/>
      <c r="X6" s="27" t="s">
        <v>30</v>
      </c>
      <c r="Y6" s="27"/>
      <c r="Z6" s="27" t="s">
        <v>25</v>
      </c>
      <c r="AA6" s="27" t="s">
        <v>21</v>
      </c>
      <c r="AB6" s="27" t="s">
        <v>70</v>
      </c>
      <c r="AC6" s="27" t="s">
        <v>71</v>
      </c>
      <c r="AD6" s="27"/>
      <c r="AE6" s="27"/>
    </row>
    <row r="7" spans="2:31" ht="12.75">
      <c r="B7" s="3">
        <v>1</v>
      </c>
      <c r="C7" s="30">
        <v>43763</v>
      </c>
      <c r="D7" s="31">
        <v>31</v>
      </c>
      <c r="E7" s="12">
        <v>43857</v>
      </c>
      <c r="F7" s="34">
        <f>E7-C7</f>
        <v>94</v>
      </c>
      <c r="G7" s="148">
        <v>1.7</v>
      </c>
      <c r="H7" s="148">
        <v>1.86</v>
      </c>
      <c r="I7" s="114">
        <f>H7-G7</f>
        <v>0.16000000000000014</v>
      </c>
      <c r="J7" s="3">
        <v>24</v>
      </c>
      <c r="K7" s="3">
        <v>16</v>
      </c>
      <c r="L7" s="3">
        <v>8</v>
      </c>
      <c r="M7" s="3">
        <v>0</v>
      </c>
      <c r="N7" s="9">
        <v>60.5</v>
      </c>
      <c r="O7" s="9">
        <v>98.5</v>
      </c>
      <c r="P7" s="36">
        <f>((O7*100/80)-D7)/F7*1000</f>
        <v>980.0531914893617</v>
      </c>
      <c r="Q7" s="6">
        <v>4921.64</v>
      </c>
      <c r="R7" s="38">
        <f>X7</f>
        <v>205.06833333333336</v>
      </c>
      <c r="S7" s="27"/>
      <c r="T7" s="120">
        <f aca="true" t="shared" si="0" ref="T7:T33">N7*J7</f>
        <v>1452</v>
      </c>
      <c r="U7" s="27"/>
      <c r="V7" s="27">
        <f>O7*J7</f>
        <v>2364</v>
      </c>
      <c r="W7" s="27"/>
      <c r="X7" s="27">
        <f>Q7/J7</f>
        <v>205.06833333333336</v>
      </c>
      <c r="Y7" s="27"/>
      <c r="Z7" s="121">
        <f>J7*F7</f>
        <v>2256</v>
      </c>
      <c r="AA7" s="122">
        <f>J7*D7</f>
        <v>744</v>
      </c>
      <c r="AB7" s="122">
        <f>G7*J7</f>
        <v>40.8</v>
      </c>
      <c r="AC7" s="122">
        <f>H7*J7</f>
        <v>44.64</v>
      </c>
      <c r="AD7" s="27"/>
      <c r="AE7" s="27"/>
    </row>
    <row r="8" spans="2:31" ht="12.75">
      <c r="B8" s="2">
        <v>2</v>
      </c>
      <c r="C8" s="12">
        <v>43763</v>
      </c>
      <c r="D8" s="31">
        <v>31</v>
      </c>
      <c r="E8" s="12">
        <v>43878</v>
      </c>
      <c r="F8" s="34">
        <f aca="true" t="shared" si="1" ref="F8:F33">E8-C8</f>
        <v>115</v>
      </c>
      <c r="G8" s="148">
        <v>1.78</v>
      </c>
      <c r="H8" s="148">
        <v>1.95</v>
      </c>
      <c r="I8" s="114">
        <f aca="true" t="shared" si="2" ref="I8:I33">H8-G8</f>
        <v>0.16999999999999993</v>
      </c>
      <c r="J8" s="2">
        <v>77</v>
      </c>
      <c r="K8" s="2">
        <v>66</v>
      </c>
      <c r="L8" s="2">
        <v>11</v>
      </c>
      <c r="M8" s="2">
        <v>0</v>
      </c>
      <c r="N8" s="5">
        <v>61.72</v>
      </c>
      <c r="O8" s="5">
        <v>104.54</v>
      </c>
      <c r="P8" s="36">
        <f aca="true" t="shared" si="3" ref="P8:P33">((O8*100/80)-D8)/F8*1000</f>
        <v>866.7391304347826</v>
      </c>
      <c r="Q8" s="4">
        <v>17798.03</v>
      </c>
      <c r="R8" s="39">
        <f>X8</f>
        <v>231.14324675324673</v>
      </c>
      <c r="S8" s="27"/>
      <c r="T8" s="120">
        <f t="shared" si="0"/>
        <v>4752.44</v>
      </c>
      <c r="U8" s="27"/>
      <c r="V8" s="27">
        <f>O8*J8</f>
        <v>8049.580000000001</v>
      </c>
      <c r="W8" s="27"/>
      <c r="X8" s="27">
        <f>Q8/J8</f>
        <v>231.14324675324673</v>
      </c>
      <c r="Y8" s="27"/>
      <c r="Z8" s="121">
        <f>J8*F8</f>
        <v>8855</v>
      </c>
      <c r="AA8" s="122">
        <f aca="true" t="shared" si="4" ref="AA8:AA33">J8*D8</f>
        <v>2387</v>
      </c>
      <c r="AB8" s="122">
        <f aca="true" t="shared" si="5" ref="AB8:AB33">G8*J8</f>
        <v>137.06</v>
      </c>
      <c r="AC8" s="122">
        <f aca="true" t="shared" si="6" ref="AC8:AC33">H8*J8</f>
        <v>150.15</v>
      </c>
      <c r="AD8" s="27"/>
      <c r="AE8" s="27"/>
    </row>
    <row r="9" spans="2:31" ht="12.75">
      <c r="B9" s="2">
        <v>3</v>
      </c>
      <c r="C9" s="30"/>
      <c r="D9" s="31"/>
      <c r="E9" s="12"/>
      <c r="F9" s="34">
        <f t="shared" si="1"/>
        <v>0</v>
      </c>
      <c r="G9" s="148"/>
      <c r="H9" s="148"/>
      <c r="I9" s="114">
        <f t="shared" si="2"/>
        <v>0</v>
      </c>
      <c r="J9" s="3"/>
      <c r="K9" s="3"/>
      <c r="L9" s="3"/>
      <c r="M9" s="3"/>
      <c r="N9" s="9"/>
      <c r="O9" s="9"/>
      <c r="P9" s="36" t="e">
        <f t="shared" si="3"/>
        <v>#DIV/0!</v>
      </c>
      <c r="Q9" s="6"/>
      <c r="R9" s="39" t="e">
        <f>X9</f>
        <v>#DIV/0!</v>
      </c>
      <c r="S9" s="27"/>
      <c r="T9" s="120">
        <f t="shared" si="0"/>
        <v>0</v>
      </c>
      <c r="U9" s="27"/>
      <c r="V9" s="27">
        <f>O9*J9</f>
        <v>0</v>
      </c>
      <c r="W9" s="27"/>
      <c r="X9" s="27" t="e">
        <f>Q9/J9</f>
        <v>#DIV/0!</v>
      </c>
      <c r="Y9" s="27"/>
      <c r="Z9" s="121">
        <f aca="true" t="shared" si="7" ref="Z9:Z33">J9*F9</f>
        <v>0</v>
      </c>
      <c r="AA9" s="122">
        <f t="shared" si="4"/>
        <v>0</v>
      </c>
      <c r="AB9" s="122">
        <f t="shared" si="5"/>
        <v>0</v>
      </c>
      <c r="AC9" s="122">
        <f t="shared" si="6"/>
        <v>0</v>
      </c>
      <c r="AD9" s="27"/>
      <c r="AE9" s="27"/>
    </row>
    <row r="10" spans="2:31" ht="12.75">
      <c r="B10" s="2">
        <v>4</v>
      </c>
      <c r="C10" s="12"/>
      <c r="D10" s="31"/>
      <c r="E10" s="12"/>
      <c r="F10" s="34">
        <f t="shared" si="1"/>
        <v>0</v>
      </c>
      <c r="G10" s="148"/>
      <c r="H10" s="148"/>
      <c r="I10" s="114">
        <f t="shared" si="2"/>
        <v>0</v>
      </c>
      <c r="J10" s="2"/>
      <c r="K10" s="2"/>
      <c r="L10" s="2"/>
      <c r="M10" s="2"/>
      <c r="N10" s="5"/>
      <c r="O10" s="5"/>
      <c r="P10" s="36" t="e">
        <f t="shared" si="3"/>
        <v>#DIV/0!</v>
      </c>
      <c r="Q10" s="4"/>
      <c r="R10" s="39" t="e">
        <f aca="true" t="shared" si="8" ref="R10:R33">X10</f>
        <v>#DIV/0!</v>
      </c>
      <c r="S10" s="27"/>
      <c r="T10" s="120">
        <f t="shared" si="0"/>
        <v>0</v>
      </c>
      <c r="U10" s="27"/>
      <c r="V10" s="27">
        <f aca="true" t="shared" si="9" ref="V10:V33">O10*J10</f>
        <v>0</v>
      </c>
      <c r="W10" s="27"/>
      <c r="X10" s="27" t="e">
        <f aca="true" t="shared" si="10" ref="X10:X33">Q10/J10</f>
        <v>#DIV/0!</v>
      </c>
      <c r="Y10" s="27"/>
      <c r="Z10" s="121">
        <f t="shared" si="7"/>
        <v>0</v>
      </c>
      <c r="AA10" s="122">
        <f t="shared" si="4"/>
        <v>0</v>
      </c>
      <c r="AB10" s="122">
        <f t="shared" si="5"/>
        <v>0</v>
      </c>
      <c r="AC10" s="122">
        <f t="shared" si="6"/>
        <v>0</v>
      </c>
      <c r="AD10" s="27"/>
      <c r="AE10" s="27"/>
    </row>
    <row r="11" spans="2:31" ht="12.75">
      <c r="B11" s="2">
        <v>5</v>
      </c>
      <c r="C11" s="12"/>
      <c r="D11" s="31"/>
      <c r="E11" s="12"/>
      <c r="F11" s="34">
        <f t="shared" si="1"/>
        <v>0</v>
      </c>
      <c r="G11" s="148"/>
      <c r="H11" s="148"/>
      <c r="I11" s="114">
        <f t="shared" si="2"/>
        <v>0</v>
      </c>
      <c r="J11" s="2"/>
      <c r="K11" s="2"/>
      <c r="L11" s="2"/>
      <c r="M11" s="2"/>
      <c r="N11" s="5"/>
      <c r="O11" s="5"/>
      <c r="P11" s="36" t="e">
        <f t="shared" si="3"/>
        <v>#DIV/0!</v>
      </c>
      <c r="Q11" s="4"/>
      <c r="R11" s="39" t="e">
        <f t="shared" si="8"/>
        <v>#DIV/0!</v>
      </c>
      <c r="S11" s="27"/>
      <c r="T11" s="120">
        <f t="shared" si="0"/>
        <v>0</v>
      </c>
      <c r="U11" s="27"/>
      <c r="V11" s="27">
        <f t="shared" si="9"/>
        <v>0</v>
      </c>
      <c r="W11" s="27"/>
      <c r="X11" s="27" t="e">
        <f t="shared" si="10"/>
        <v>#DIV/0!</v>
      </c>
      <c r="Y11" s="27"/>
      <c r="Z11" s="121">
        <f t="shared" si="7"/>
        <v>0</v>
      </c>
      <c r="AA11" s="122">
        <f t="shared" si="4"/>
        <v>0</v>
      </c>
      <c r="AB11" s="122">
        <f t="shared" si="5"/>
        <v>0</v>
      </c>
      <c r="AC11" s="122">
        <f t="shared" si="6"/>
        <v>0</v>
      </c>
      <c r="AD11" s="27"/>
      <c r="AE11" s="27"/>
    </row>
    <row r="12" spans="2:31" ht="12.75">
      <c r="B12" s="2">
        <v>6</v>
      </c>
      <c r="C12" s="12"/>
      <c r="D12" s="31"/>
      <c r="E12" s="12"/>
      <c r="F12" s="34">
        <f t="shared" si="1"/>
        <v>0</v>
      </c>
      <c r="G12" s="148"/>
      <c r="H12" s="148"/>
      <c r="I12" s="114">
        <f t="shared" si="2"/>
        <v>0</v>
      </c>
      <c r="J12" s="2"/>
      <c r="K12" s="2"/>
      <c r="L12" s="2"/>
      <c r="M12" s="2"/>
      <c r="N12" s="5"/>
      <c r="O12" s="5"/>
      <c r="P12" s="36" t="e">
        <f t="shared" si="3"/>
        <v>#DIV/0!</v>
      </c>
      <c r="Q12" s="4"/>
      <c r="R12" s="39" t="e">
        <f t="shared" si="8"/>
        <v>#DIV/0!</v>
      </c>
      <c r="S12" s="27"/>
      <c r="T12" s="120">
        <f t="shared" si="0"/>
        <v>0</v>
      </c>
      <c r="U12" s="27"/>
      <c r="V12" s="27">
        <f t="shared" si="9"/>
        <v>0</v>
      </c>
      <c r="W12" s="27"/>
      <c r="X12" s="27" t="e">
        <f t="shared" si="10"/>
        <v>#DIV/0!</v>
      </c>
      <c r="Y12" s="27"/>
      <c r="Z12" s="121">
        <f t="shared" si="7"/>
        <v>0</v>
      </c>
      <c r="AA12" s="122">
        <f t="shared" si="4"/>
        <v>0</v>
      </c>
      <c r="AB12" s="122">
        <f t="shared" si="5"/>
        <v>0</v>
      </c>
      <c r="AC12" s="122">
        <f t="shared" si="6"/>
        <v>0</v>
      </c>
      <c r="AD12" s="27"/>
      <c r="AE12" s="27"/>
    </row>
    <row r="13" spans="2:31" ht="12.75">
      <c r="B13" s="2">
        <v>7</v>
      </c>
      <c r="C13" s="12"/>
      <c r="D13" s="31"/>
      <c r="E13" s="12"/>
      <c r="F13" s="34">
        <f t="shared" si="1"/>
        <v>0</v>
      </c>
      <c r="G13" s="148"/>
      <c r="H13" s="148"/>
      <c r="I13" s="114">
        <f t="shared" si="2"/>
        <v>0</v>
      </c>
      <c r="J13" s="2"/>
      <c r="K13" s="2"/>
      <c r="L13" s="2"/>
      <c r="M13" s="2"/>
      <c r="N13" s="5"/>
      <c r="O13" s="5"/>
      <c r="P13" s="36" t="e">
        <f t="shared" si="3"/>
        <v>#DIV/0!</v>
      </c>
      <c r="Q13" s="4"/>
      <c r="R13" s="39" t="e">
        <f t="shared" si="8"/>
        <v>#DIV/0!</v>
      </c>
      <c r="S13" s="27"/>
      <c r="T13" s="120">
        <f t="shared" si="0"/>
        <v>0</v>
      </c>
      <c r="U13" s="27"/>
      <c r="V13" s="27">
        <f t="shared" si="9"/>
        <v>0</v>
      </c>
      <c r="W13" s="27"/>
      <c r="X13" s="27" t="e">
        <f t="shared" si="10"/>
        <v>#DIV/0!</v>
      </c>
      <c r="Y13" s="27"/>
      <c r="Z13" s="121">
        <f t="shared" si="7"/>
        <v>0</v>
      </c>
      <c r="AA13" s="122">
        <f t="shared" si="4"/>
        <v>0</v>
      </c>
      <c r="AB13" s="122">
        <f t="shared" si="5"/>
        <v>0</v>
      </c>
      <c r="AC13" s="122">
        <f t="shared" si="6"/>
        <v>0</v>
      </c>
      <c r="AD13" s="27"/>
      <c r="AE13" s="27"/>
    </row>
    <row r="14" spans="2:31" ht="12.75">
      <c r="B14" s="2">
        <v>8</v>
      </c>
      <c r="C14" s="12"/>
      <c r="D14" s="31"/>
      <c r="E14" s="12"/>
      <c r="F14" s="34">
        <f t="shared" si="1"/>
        <v>0</v>
      </c>
      <c r="G14" s="148"/>
      <c r="H14" s="148"/>
      <c r="I14" s="114">
        <f t="shared" si="2"/>
        <v>0</v>
      </c>
      <c r="J14" s="2"/>
      <c r="K14" s="2"/>
      <c r="L14" s="2"/>
      <c r="M14" s="2"/>
      <c r="N14" s="5"/>
      <c r="O14" s="5"/>
      <c r="P14" s="36" t="e">
        <f t="shared" si="3"/>
        <v>#DIV/0!</v>
      </c>
      <c r="Q14" s="4"/>
      <c r="R14" s="39" t="e">
        <f t="shared" si="8"/>
        <v>#DIV/0!</v>
      </c>
      <c r="S14" s="27"/>
      <c r="T14" s="120">
        <f t="shared" si="0"/>
        <v>0</v>
      </c>
      <c r="U14" s="27"/>
      <c r="V14" s="27">
        <f t="shared" si="9"/>
        <v>0</v>
      </c>
      <c r="W14" s="27"/>
      <c r="X14" s="27" t="e">
        <f t="shared" si="10"/>
        <v>#DIV/0!</v>
      </c>
      <c r="Y14" s="27"/>
      <c r="Z14" s="121">
        <f t="shared" si="7"/>
        <v>0</v>
      </c>
      <c r="AA14" s="122">
        <f t="shared" si="4"/>
        <v>0</v>
      </c>
      <c r="AB14" s="122">
        <f t="shared" si="5"/>
        <v>0</v>
      </c>
      <c r="AC14" s="122">
        <f t="shared" si="6"/>
        <v>0</v>
      </c>
      <c r="AD14" s="27"/>
      <c r="AE14" s="27"/>
    </row>
    <row r="15" spans="2:31" ht="12.75">
      <c r="B15" s="2">
        <v>9</v>
      </c>
      <c r="C15" s="12"/>
      <c r="D15" s="31"/>
      <c r="E15" s="12"/>
      <c r="F15" s="34">
        <f t="shared" si="1"/>
        <v>0</v>
      </c>
      <c r="G15" s="148"/>
      <c r="H15" s="148"/>
      <c r="I15" s="114">
        <f t="shared" si="2"/>
        <v>0</v>
      </c>
      <c r="J15" s="2"/>
      <c r="K15" s="2"/>
      <c r="L15" s="2"/>
      <c r="M15" s="2"/>
      <c r="N15" s="5"/>
      <c r="O15" s="5"/>
      <c r="P15" s="36" t="e">
        <f t="shared" si="3"/>
        <v>#DIV/0!</v>
      </c>
      <c r="Q15" s="4"/>
      <c r="R15" s="39" t="e">
        <f t="shared" si="8"/>
        <v>#DIV/0!</v>
      </c>
      <c r="S15" s="27"/>
      <c r="T15" s="120">
        <f t="shared" si="0"/>
        <v>0</v>
      </c>
      <c r="U15" s="27"/>
      <c r="V15" s="27">
        <f t="shared" si="9"/>
        <v>0</v>
      </c>
      <c r="W15" s="27"/>
      <c r="X15" s="27" t="e">
        <f t="shared" si="10"/>
        <v>#DIV/0!</v>
      </c>
      <c r="Y15" s="27"/>
      <c r="Z15" s="121">
        <f t="shared" si="7"/>
        <v>0</v>
      </c>
      <c r="AA15" s="122">
        <f t="shared" si="4"/>
        <v>0</v>
      </c>
      <c r="AB15" s="122">
        <f t="shared" si="5"/>
        <v>0</v>
      </c>
      <c r="AC15" s="122">
        <f t="shared" si="6"/>
        <v>0</v>
      </c>
      <c r="AD15" s="27"/>
      <c r="AE15" s="27"/>
    </row>
    <row r="16" spans="2:31" ht="12.75">
      <c r="B16" s="2">
        <v>10</v>
      </c>
      <c r="C16" s="12"/>
      <c r="D16" s="31"/>
      <c r="E16" s="12"/>
      <c r="F16" s="34">
        <f t="shared" si="1"/>
        <v>0</v>
      </c>
      <c r="G16" s="148"/>
      <c r="H16" s="148"/>
      <c r="I16" s="114">
        <f t="shared" si="2"/>
        <v>0</v>
      </c>
      <c r="J16" s="2"/>
      <c r="K16" s="2"/>
      <c r="L16" s="2"/>
      <c r="M16" s="2"/>
      <c r="N16" s="5"/>
      <c r="O16" s="5"/>
      <c r="P16" s="36" t="e">
        <f t="shared" si="3"/>
        <v>#DIV/0!</v>
      </c>
      <c r="Q16" s="4"/>
      <c r="R16" s="39" t="e">
        <f t="shared" si="8"/>
        <v>#DIV/0!</v>
      </c>
      <c r="S16" s="27"/>
      <c r="T16" s="120">
        <f t="shared" si="0"/>
        <v>0</v>
      </c>
      <c r="U16" s="27"/>
      <c r="V16" s="27">
        <f t="shared" si="9"/>
        <v>0</v>
      </c>
      <c r="W16" s="27"/>
      <c r="X16" s="27" t="e">
        <f t="shared" si="10"/>
        <v>#DIV/0!</v>
      </c>
      <c r="Y16" s="27"/>
      <c r="Z16" s="121">
        <f t="shared" si="7"/>
        <v>0</v>
      </c>
      <c r="AA16" s="122">
        <f t="shared" si="4"/>
        <v>0</v>
      </c>
      <c r="AB16" s="122">
        <f t="shared" si="5"/>
        <v>0</v>
      </c>
      <c r="AC16" s="122">
        <f t="shared" si="6"/>
        <v>0</v>
      </c>
      <c r="AD16" s="27"/>
      <c r="AE16" s="27"/>
    </row>
    <row r="17" spans="2:31" ht="12.75">
      <c r="B17" s="2">
        <v>11</v>
      </c>
      <c r="C17" s="12"/>
      <c r="D17" s="31"/>
      <c r="E17" s="12"/>
      <c r="F17" s="34">
        <f t="shared" si="1"/>
        <v>0</v>
      </c>
      <c r="G17" s="148"/>
      <c r="H17" s="148"/>
      <c r="I17" s="114">
        <f t="shared" si="2"/>
        <v>0</v>
      </c>
      <c r="J17" s="2"/>
      <c r="K17" s="2"/>
      <c r="L17" s="2"/>
      <c r="M17" s="2"/>
      <c r="N17" s="5"/>
      <c r="O17" s="5"/>
      <c r="P17" s="36" t="e">
        <f t="shared" si="3"/>
        <v>#DIV/0!</v>
      </c>
      <c r="Q17" s="4"/>
      <c r="R17" s="39" t="e">
        <f t="shared" si="8"/>
        <v>#DIV/0!</v>
      </c>
      <c r="S17" s="27"/>
      <c r="T17" s="120">
        <f t="shared" si="0"/>
        <v>0</v>
      </c>
      <c r="U17" s="27"/>
      <c r="V17" s="27">
        <f t="shared" si="9"/>
        <v>0</v>
      </c>
      <c r="W17" s="27"/>
      <c r="X17" s="27" t="e">
        <f t="shared" si="10"/>
        <v>#DIV/0!</v>
      </c>
      <c r="Y17" s="27"/>
      <c r="Z17" s="121">
        <f t="shared" si="7"/>
        <v>0</v>
      </c>
      <c r="AA17" s="122">
        <f t="shared" si="4"/>
        <v>0</v>
      </c>
      <c r="AB17" s="122">
        <f t="shared" si="5"/>
        <v>0</v>
      </c>
      <c r="AC17" s="122">
        <f t="shared" si="6"/>
        <v>0</v>
      </c>
      <c r="AD17" s="27"/>
      <c r="AE17" s="27"/>
    </row>
    <row r="18" spans="2:31" ht="12.75">
      <c r="B18" s="2">
        <v>12</v>
      </c>
      <c r="C18" s="12"/>
      <c r="D18" s="31"/>
      <c r="E18" s="12"/>
      <c r="F18" s="34">
        <f t="shared" si="1"/>
        <v>0</v>
      </c>
      <c r="G18" s="148"/>
      <c r="H18" s="148"/>
      <c r="I18" s="114">
        <f t="shared" si="2"/>
        <v>0</v>
      </c>
      <c r="J18" s="2"/>
      <c r="K18" s="2"/>
      <c r="L18" s="2"/>
      <c r="M18" s="2"/>
      <c r="N18" s="5"/>
      <c r="O18" s="5"/>
      <c r="P18" s="36" t="e">
        <f t="shared" si="3"/>
        <v>#DIV/0!</v>
      </c>
      <c r="Q18" s="4"/>
      <c r="R18" s="39" t="e">
        <f t="shared" si="8"/>
        <v>#DIV/0!</v>
      </c>
      <c r="S18" s="27"/>
      <c r="T18" s="120">
        <f t="shared" si="0"/>
        <v>0</v>
      </c>
      <c r="U18" s="27"/>
      <c r="V18" s="27">
        <f t="shared" si="9"/>
        <v>0</v>
      </c>
      <c r="W18" s="27"/>
      <c r="X18" s="27" t="e">
        <f t="shared" si="10"/>
        <v>#DIV/0!</v>
      </c>
      <c r="Y18" s="27"/>
      <c r="Z18" s="121">
        <f t="shared" si="7"/>
        <v>0</v>
      </c>
      <c r="AA18" s="122">
        <f t="shared" si="4"/>
        <v>0</v>
      </c>
      <c r="AB18" s="122">
        <f t="shared" si="5"/>
        <v>0</v>
      </c>
      <c r="AC18" s="122">
        <f t="shared" si="6"/>
        <v>0</v>
      </c>
      <c r="AD18" s="27"/>
      <c r="AE18" s="27"/>
    </row>
    <row r="19" spans="2:31" ht="12.75">
      <c r="B19" s="2">
        <v>13</v>
      </c>
      <c r="C19" s="12"/>
      <c r="D19" s="31"/>
      <c r="E19" s="12"/>
      <c r="F19" s="34">
        <f t="shared" si="1"/>
        <v>0</v>
      </c>
      <c r="G19" s="123"/>
      <c r="H19" s="123"/>
      <c r="I19" s="114">
        <f t="shared" si="2"/>
        <v>0</v>
      </c>
      <c r="J19" s="2"/>
      <c r="K19" s="2"/>
      <c r="L19" s="2"/>
      <c r="M19" s="2"/>
      <c r="N19" s="5"/>
      <c r="O19" s="5"/>
      <c r="P19" s="36" t="e">
        <f t="shared" si="3"/>
        <v>#DIV/0!</v>
      </c>
      <c r="Q19" s="4"/>
      <c r="R19" s="39" t="e">
        <f t="shared" si="8"/>
        <v>#DIV/0!</v>
      </c>
      <c r="S19" s="27"/>
      <c r="T19" s="120">
        <f t="shared" si="0"/>
        <v>0</v>
      </c>
      <c r="U19" s="27"/>
      <c r="V19" s="27">
        <f t="shared" si="9"/>
        <v>0</v>
      </c>
      <c r="W19" s="27"/>
      <c r="X19" s="27" t="e">
        <f t="shared" si="10"/>
        <v>#DIV/0!</v>
      </c>
      <c r="Y19" s="27"/>
      <c r="Z19" s="121">
        <f t="shared" si="7"/>
        <v>0</v>
      </c>
      <c r="AA19" s="122">
        <f t="shared" si="4"/>
        <v>0</v>
      </c>
      <c r="AB19" s="122">
        <f t="shared" si="5"/>
        <v>0</v>
      </c>
      <c r="AC19" s="122">
        <f t="shared" si="6"/>
        <v>0</v>
      </c>
      <c r="AD19" s="27"/>
      <c r="AE19" s="27"/>
    </row>
    <row r="20" spans="2:31" ht="12.75">
      <c r="B20" s="2">
        <v>14</v>
      </c>
      <c r="C20" s="12"/>
      <c r="D20" s="31"/>
      <c r="E20" s="12"/>
      <c r="F20" s="34">
        <f t="shared" si="1"/>
        <v>0</v>
      </c>
      <c r="G20" s="123"/>
      <c r="H20" s="123"/>
      <c r="I20" s="114">
        <f t="shared" si="2"/>
        <v>0</v>
      </c>
      <c r="J20" s="2"/>
      <c r="K20" s="2"/>
      <c r="L20" s="2"/>
      <c r="M20" s="2"/>
      <c r="N20" s="5"/>
      <c r="O20" s="5"/>
      <c r="P20" s="36" t="e">
        <f t="shared" si="3"/>
        <v>#DIV/0!</v>
      </c>
      <c r="Q20" s="4"/>
      <c r="R20" s="39" t="e">
        <f t="shared" si="8"/>
        <v>#DIV/0!</v>
      </c>
      <c r="S20" s="27"/>
      <c r="T20" s="120">
        <f t="shared" si="0"/>
        <v>0</v>
      </c>
      <c r="U20" s="27"/>
      <c r="V20" s="27">
        <f t="shared" si="9"/>
        <v>0</v>
      </c>
      <c r="W20" s="27"/>
      <c r="X20" s="27" t="e">
        <f t="shared" si="10"/>
        <v>#DIV/0!</v>
      </c>
      <c r="Y20" s="27"/>
      <c r="Z20" s="121">
        <f t="shared" si="7"/>
        <v>0</v>
      </c>
      <c r="AA20" s="122">
        <f t="shared" si="4"/>
        <v>0</v>
      </c>
      <c r="AB20" s="122">
        <f t="shared" si="5"/>
        <v>0</v>
      </c>
      <c r="AC20" s="122">
        <f t="shared" si="6"/>
        <v>0</v>
      </c>
      <c r="AD20" s="27"/>
      <c r="AE20" s="27"/>
    </row>
    <row r="21" spans="2:31" ht="12.75">
      <c r="B21" s="2">
        <v>15</v>
      </c>
      <c r="C21" s="12"/>
      <c r="D21" s="31"/>
      <c r="E21" s="12"/>
      <c r="F21" s="34">
        <f t="shared" si="1"/>
        <v>0</v>
      </c>
      <c r="G21" s="123"/>
      <c r="H21" s="123"/>
      <c r="I21" s="114">
        <f t="shared" si="2"/>
        <v>0</v>
      </c>
      <c r="J21" s="2"/>
      <c r="K21" s="2"/>
      <c r="L21" s="2"/>
      <c r="M21" s="2"/>
      <c r="N21" s="5"/>
      <c r="O21" s="5"/>
      <c r="P21" s="36" t="e">
        <f t="shared" si="3"/>
        <v>#DIV/0!</v>
      </c>
      <c r="Q21" s="4"/>
      <c r="R21" s="39" t="e">
        <f t="shared" si="8"/>
        <v>#DIV/0!</v>
      </c>
      <c r="S21" s="27"/>
      <c r="T21" s="120">
        <f t="shared" si="0"/>
        <v>0</v>
      </c>
      <c r="U21" s="27"/>
      <c r="V21" s="27">
        <f t="shared" si="9"/>
        <v>0</v>
      </c>
      <c r="W21" s="27"/>
      <c r="X21" s="27" t="e">
        <f t="shared" si="10"/>
        <v>#DIV/0!</v>
      </c>
      <c r="Y21" s="27"/>
      <c r="Z21" s="121">
        <f t="shared" si="7"/>
        <v>0</v>
      </c>
      <c r="AA21" s="122">
        <f t="shared" si="4"/>
        <v>0</v>
      </c>
      <c r="AB21" s="122">
        <f t="shared" si="5"/>
        <v>0</v>
      </c>
      <c r="AC21" s="122">
        <f t="shared" si="6"/>
        <v>0</v>
      </c>
      <c r="AD21" s="27"/>
      <c r="AE21" s="27"/>
    </row>
    <row r="22" spans="2:31" ht="12.75">
      <c r="B22" s="2">
        <v>16</v>
      </c>
      <c r="C22" s="2"/>
      <c r="D22" s="31"/>
      <c r="E22" s="2"/>
      <c r="F22" s="34">
        <f t="shared" si="1"/>
        <v>0</v>
      </c>
      <c r="G22" s="123"/>
      <c r="H22" s="123"/>
      <c r="I22" s="114">
        <f t="shared" si="2"/>
        <v>0</v>
      </c>
      <c r="J22" s="2"/>
      <c r="K22" s="2"/>
      <c r="L22" s="2"/>
      <c r="M22" s="2"/>
      <c r="N22" s="5"/>
      <c r="O22" s="5"/>
      <c r="P22" s="36" t="e">
        <f t="shared" si="3"/>
        <v>#DIV/0!</v>
      </c>
      <c r="Q22" s="4"/>
      <c r="R22" s="39" t="e">
        <f t="shared" si="8"/>
        <v>#DIV/0!</v>
      </c>
      <c r="S22" s="27"/>
      <c r="T22" s="120">
        <f t="shared" si="0"/>
        <v>0</v>
      </c>
      <c r="U22" s="27"/>
      <c r="V22" s="27">
        <f t="shared" si="9"/>
        <v>0</v>
      </c>
      <c r="W22" s="27"/>
      <c r="X22" s="27" t="e">
        <f t="shared" si="10"/>
        <v>#DIV/0!</v>
      </c>
      <c r="Y22" s="27"/>
      <c r="Z22" s="121">
        <f t="shared" si="7"/>
        <v>0</v>
      </c>
      <c r="AA22" s="122">
        <f t="shared" si="4"/>
        <v>0</v>
      </c>
      <c r="AB22" s="122">
        <f t="shared" si="5"/>
        <v>0</v>
      </c>
      <c r="AC22" s="122">
        <f t="shared" si="6"/>
        <v>0</v>
      </c>
      <c r="AD22" s="27"/>
      <c r="AE22" s="27"/>
    </row>
    <row r="23" spans="2:31" ht="12.75">
      <c r="B23" s="2">
        <v>17</v>
      </c>
      <c r="C23" s="2"/>
      <c r="D23" s="31"/>
      <c r="E23" s="2"/>
      <c r="F23" s="34">
        <f t="shared" si="1"/>
        <v>0</v>
      </c>
      <c r="G23" s="123"/>
      <c r="H23" s="123"/>
      <c r="I23" s="114">
        <f t="shared" si="2"/>
        <v>0</v>
      </c>
      <c r="J23" s="2"/>
      <c r="K23" s="2"/>
      <c r="L23" s="2"/>
      <c r="M23" s="2"/>
      <c r="N23" s="5"/>
      <c r="O23" s="5"/>
      <c r="P23" s="36" t="e">
        <f t="shared" si="3"/>
        <v>#DIV/0!</v>
      </c>
      <c r="Q23" s="4"/>
      <c r="R23" s="39" t="e">
        <f t="shared" si="8"/>
        <v>#DIV/0!</v>
      </c>
      <c r="S23" s="27"/>
      <c r="T23" s="120">
        <f t="shared" si="0"/>
        <v>0</v>
      </c>
      <c r="U23" s="27"/>
      <c r="V23" s="27">
        <f t="shared" si="9"/>
        <v>0</v>
      </c>
      <c r="W23" s="27"/>
      <c r="X23" s="27" t="e">
        <f t="shared" si="10"/>
        <v>#DIV/0!</v>
      </c>
      <c r="Y23" s="27"/>
      <c r="Z23" s="121">
        <f t="shared" si="7"/>
        <v>0</v>
      </c>
      <c r="AA23" s="122">
        <f t="shared" si="4"/>
        <v>0</v>
      </c>
      <c r="AB23" s="122">
        <f t="shared" si="5"/>
        <v>0</v>
      </c>
      <c r="AC23" s="122">
        <f t="shared" si="6"/>
        <v>0</v>
      </c>
      <c r="AD23" s="27"/>
      <c r="AE23" s="27"/>
    </row>
    <row r="24" spans="2:31" ht="12.75">
      <c r="B24" s="2">
        <v>18</v>
      </c>
      <c r="C24" s="2"/>
      <c r="D24" s="31"/>
      <c r="E24" s="2"/>
      <c r="F24" s="34">
        <f t="shared" si="1"/>
        <v>0</v>
      </c>
      <c r="G24" s="123"/>
      <c r="H24" s="123"/>
      <c r="I24" s="114">
        <f t="shared" si="2"/>
        <v>0</v>
      </c>
      <c r="J24" s="2"/>
      <c r="K24" s="2"/>
      <c r="L24" s="2"/>
      <c r="M24" s="2"/>
      <c r="N24" s="5"/>
      <c r="O24" s="5"/>
      <c r="P24" s="36" t="e">
        <f t="shared" si="3"/>
        <v>#DIV/0!</v>
      </c>
      <c r="Q24" s="4"/>
      <c r="R24" s="39" t="e">
        <f t="shared" si="8"/>
        <v>#DIV/0!</v>
      </c>
      <c r="S24" s="27"/>
      <c r="T24" s="120">
        <f t="shared" si="0"/>
        <v>0</v>
      </c>
      <c r="U24" s="27"/>
      <c r="V24" s="27">
        <f t="shared" si="9"/>
        <v>0</v>
      </c>
      <c r="W24" s="27"/>
      <c r="X24" s="27" t="e">
        <f t="shared" si="10"/>
        <v>#DIV/0!</v>
      </c>
      <c r="Y24" s="27"/>
      <c r="Z24" s="121">
        <f t="shared" si="7"/>
        <v>0</v>
      </c>
      <c r="AA24" s="122">
        <f t="shared" si="4"/>
        <v>0</v>
      </c>
      <c r="AB24" s="122">
        <f t="shared" si="5"/>
        <v>0</v>
      </c>
      <c r="AC24" s="122">
        <f t="shared" si="6"/>
        <v>0</v>
      </c>
      <c r="AD24" s="27"/>
      <c r="AE24" s="27"/>
    </row>
    <row r="25" spans="2:31" ht="12.75">
      <c r="B25" s="2">
        <v>19</v>
      </c>
      <c r="C25" s="2"/>
      <c r="D25" s="31"/>
      <c r="E25" s="2"/>
      <c r="F25" s="34">
        <f t="shared" si="1"/>
        <v>0</v>
      </c>
      <c r="G25" s="123"/>
      <c r="H25" s="123"/>
      <c r="I25" s="114">
        <f t="shared" si="2"/>
        <v>0</v>
      </c>
      <c r="J25" s="2"/>
      <c r="K25" s="2"/>
      <c r="L25" s="2"/>
      <c r="M25" s="2"/>
      <c r="N25" s="5"/>
      <c r="O25" s="5"/>
      <c r="P25" s="36" t="e">
        <f t="shared" si="3"/>
        <v>#DIV/0!</v>
      </c>
      <c r="Q25" s="4"/>
      <c r="R25" s="39" t="e">
        <f t="shared" si="8"/>
        <v>#DIV/0!</v>
      </c>
      <c r="S25" s="27"/>
      <c r="T25" s="120">
        <f t="shared" si="0"/>
        <v>0</v>
      </c>
      <c r="U25" s="27"/>
      <c r="V25" s="27">
        <f t="shared" si="9"/>
        <v>0</v>
      </c>
      <c r="W25" s="27"/>
      <c r="X25" s="27" t="e">
        <f t="shared" si="10"/>
        <v>#DIV/0!</v>
      </c>
      <c r="Y25" s="27"/>
      <c r="Z25" s="121">
        <f t="shared" si="7"/>
        <v>0</v>
      </c>
      <c r="AA25" s="122">
        <f t="shared" si="4"/>
        <v>0</v>
      </c>
      <c r="AB25" s="122">
        <f t="shared" si="5"/>
        <v>0</v>
      </c>
      <c r="AC25" s="122">
        <f t="shared" si="6"/>
        <v>0</v>
      </c>
      <c r="AD25" s="27"/>
      <c r="AE25" s="27"/>
    </row>
    <row r="26" spans="2:31" ht="12.75">
      <c r="B26" s="2">
        <v>20</v>
      </c>
      <c r="C26" s="2"/>
      <c r="D26" s="31"/>
      <c r="E26" s="2"/>
      <c r="F26" s="34">
        <f t="shared" si="1"/>
        <v>0</v>
      </c>
      <c r="G26" s="123"/>
      <c r="H26" s="123"/>
      <c r="I26" s="114">
        <f t="shared" si="2"/>
        <v>0</v>
      </c>
      <c r="J26" s="2"/>
      <c r="K26" s="2"/>
      <c r="L26" s="2"/>
      <c r="M26" s="2"/>
      <c r="N26" s="5"/>
      <c r="O26" s="5"/>
      <c r="P26" s="36" t="e">
        <f t="shared" si="3"/>
        <v>#DIV/0!</v>
      </c>
      <c r="Q26" s="4"/>
      <c r="R26" s="39" t="e">
        <f t="shared" si="8"/>
        <v>#DIV/0!</v>
      </c>
      <c r="S26" s="27"/>
      <c r="T26" s="120">
        <f t="shared" si="0"/>
        <v>0</v>
      </c>
      <c r="U26" s="27"/>
      <c r="V26" s="27">
        <f t="shared" si="9"/>
        <v>0</v>
      </c>
      <c r="W26" s="27"/>
      <c r="X26" s="27" t="e">
        <f t="shared" si="10"/>
        <v>#DIV/0!</v>
      </c>
      <c r="Y26" s="27"/>
      <c r="Z26" s="121">
        <f t="shared" si="7"/>
        <v>0</v>
      </c>
      <c r="AA26" s="122">
        <f t="shared" si="4"/>
        <v>0</v>
      </c>
      <c r="AB26" s="122">
        <f t="shared" si="5"/>
        <v>0</v>
      </c>
      <c r="AC26" s="122">
        <f t="shared" si="6"/>
        <v>0</v>
      </c>
      <c r="AD26" s="27"/>
      <c r="AE26" s="27"/>
    </row>
    <row r="27" spans="2:31" ht="12.75">
      <c r="B27" s="2">
        <v>21</v>
      </c>
      <c r="C27" s="2"/>
      <c r="D27" s="31"/>
      <c r="E27" s="2"/>
      <c r="F27" s="34">
        <f t="shared" si="1"/>
        <v>0</v>
      </c>
      <c r="G27" s="123"/>
      <c r="H27" s="123"/>
      <c r="I27" s="114">
        <f t="shared" si="2"/>
        <v>0</v>
      </c>
      <c r="J27" s="2"/>
      <c r="K27" s="2"/>
      <c r="L27" s="2"/>
      <c r="M27" s="2"/>
      <c r="N27" s="5"/>
      <c r="O27" s="5"/>
      <c r="P27" s="36" t="e">
        <f t="shared" si="3"/>
        <v>#DIV/0!</v>
      </c>
      <c r="Q27" s="4"/>
      <c r="R27" s="39" t="e">
        <f t="shared" si="8"/>
        <v>#DIV/0!</v>
      </c>
      <c r="S27" s="27"/>
      <c r="T27" s="120">
        <f t="shared" si="0"/>
        <v>0</v>
      </c>
      <c r="U27" s="27"/>
      <c r="V27" s="27">
        <f t="shared" si="9"/>
        <v>0</v>
      </c>
      <c r="W27" s="27"/>
      <c r="X27" s="27" t="e">
        <f t="shared" si="10"/>
        <v>#DIV/0!</v>
      </c>
      <c r="Y27" s="27"/>
      <c r="Z27" s="121">
        <f t="shared" si="7"/>
        <v>0</v>
      </c>
      <c r="AA27" s="122">
        <f t="shared" si="4"/>
        <v>0</v>
      </c>
      <c r="AB27" s="122">
        <f t="shared" si="5"/>
        <v>0</v>
      </c>
      <c r="AC27" s="122">
        <f t="shared" si="6"/>
        <v>0</v>
      </c>
      <c r="AD27" s="27"/>
      <c r="AE27" s="27"/>
    </row>
    <row r="28" spans="2:31" ht="12.75">
      <c r="B28" s="2">
        <v>22</v>
      </c>
      <c r="C28" s="2"/>
      <c r="D28" s="31"/>
      <c r="E28" s="2"/>
      <c r="F28" s="34">
        <f t="shared" si="1"/>
        <v>0</v>
      </c>
      <c r="G28" s="123"/>
      <c r="H28" s="123"/>
      <c r="I28" s="114">
        <f t="shared" si="2"/>
        <v>0</v>
      </c>
      <c r="J28" s="2"/>
      <c r="K28" s="2"/>
      <c r="L28" s="2"/>
      <c r="M28" s="2"/>
      <c r="N28" s="5"/>
      <c r="O28" s="5"/>
      <c r="P28" s="36" t="e">
        <f t="shared" si="3"/>
        <v>#DIV/0!</v>
      </c>
      <c r="Q28" s="4"/>
      <c r="R28" s="39" t="e">
        <f t="shared" si="8"/>
        <v>#DIV/0!</v>
      </c>
      <c r="S28" s="27"/>
      <c r="T28" s="120">
        <f t="shared" si="0"/>
        <v>0</v>
      </c>
      <c r="U28" s="27"/>
      <c r="V28" s="27">
        <f t="shared" si="9"/>
        <v>0</v>
      </c>
      <c r="W28" s="27"/>
      <c r="X28" s="27" t="e">
        <f t="shared" si="10"/>
        <v>#DIV/0!</v>
      </c>
      <c r="Y28" s="27"/>
      <c r="Z28" s="121">
        <f t="shared" si="7"/>
        <v>0</v>
      </c>
      <c r="AA28" s="122">
        <f t="shared" si="4"/>
        <v>0</v>
      </c>
      <c r="AB28" s="122">
        <f t="shared" si="5"/>
        <v>0</v>
      </c>
      <c r="AC28" s="122">
        <f t="shared" si="6"/>
        <v>0</v>
      </c>
      <c r="AD28" s="27"/>
      <c r="AE28" s="27"/>
    </row>
    <row r="29" spans="2:31" ht="12.75">
      <c r="B29" s="2">
        <v>23</v>
      </c>
      <c r="C29" s="2"/>
      <c r="D29" s="31"/>
      <c r="E29" s="2"/>
      <c r="F29" s="34">
        <f t="shared" si="1"/>
        <v>0</v>
      </c>
      <c r="G29" s="123"/>
      <c r="H29" s="123"/>
      <c r="I29" s="114">
        <f t="shared" si="2"/>
        <v>0</v>
      </c>
      <c r="J29" s="2"/>
      <c r="K29" s="2"/>
      <c r="L29" s="2"/>
      <c r="M29" s="2"/>
      <c r="N29" s="5"/>
      <c r="O29" s="5"/>
      <c r="P29" s="36" t="e">
        <f t="shared" si="3"/>
        <v>#DIV/0!</v>
      </c>
      <c r="Q29" s="4"/>
      <c r="R29" s="39" t="e">
        <f t="shared" si="8"/>
        <v>#DIV/0!</v>
      </c>
      <c r="S29" s="27"/>
      <c r="T29" s="120">
        <f t="shared" si="0"/>
        <v>0</v>
      </c>
      <c r="U29" s="27"/>
      <c r="V29" s="27">
        <f t="shared" si="9"/>
        <v>0</v>
      </c>
      <c r="W29" s="27"/>
      <c r="X29" s="27" t="e">
        <f t="shared" si="10"/>
        <v>#DIV/0!</v>
      </c>
      <c r="Y29" s="27"/>
      <c r="Z29" s="121">
        <f t="shared" si="7"/>
        <v>0</v>
      </c>
      <c r="AA29" s="122">
        <f t="shared" si="4"/>
        <v>0</v>
      </c>
      <c r="AB29" s="122">
        <f t="shared" si="5"/>
        <v>0</v>
      </c>
      <c r="AC29" s="122">
        <f t="shared" si="6"/>
        <v>0</v>
      </c>
      <c r="AD29" s="27"/>
      <c r="AE29" s="27"/>
    </row>
    <row r="30" spans="2:31" ht="12.75">
      <c r="B30" s="2">
        <v>24</v>
      </c>
      <c r="C30" s="2"/>
      <c r="D30" s="31"/>
      <c r="E30" s="2"/>
      <c r="F30" s="34">
        <f t="shared" si="1"/>
        <v>0</v>
      </c>
      <c r="G30" s="123"/>
      <c r="H30" s="123"/>
      <c r="I30" s="114">
        <f t="shared" si="2"/>
        <v>0</v>
      </c>
      <c r="J30" s="2"/>
      <c r="K30" s="2"/>
      <c r="L30" s="2"/>
      <c r="M30" s="2"/>
      <c r="N30" s="5"/>
      <c r="O30" s="5"/>
      <c r="P30" s="36" t="e">
        <f t="shared" si="3"/>
        <v>#DIV/0!</v>
      </c>
      <c r="Q30" s="4"/>
      <c r="R30" s="39" t="e">
        <f t="shared" si="8"/>
        <v>#DIV/0!</v>
      </c>
      <c r="S30" s="27"/>
      <c r="T30" s="120">
        <f t="shared" si="0"/>
        <v>0</v>
      </c>
      <c r="U30" s="27"/>
      <c r="V30" s="27">
        <f t="shared" si="9"/>
        <v>0</v>
      </c>
      <c r="W30" s="27"/>
      <c r="X30" s="27" t="e">
        <f t="shared" si="10"/>
        <v>#DIV/0!</v>
      </c>
      <c r="Y30" s="27"/>
      <c r="Z30" s="121">
        <f t="shared" si="7"/>
        <v>0</v>
      </c>
      <c r="AA30" s="122">
        <f t="shared" si="4"/>
        <v>0</v>
      </c>
      <c r="AB30" s="122">
        <f t="shared" si="5"/>
        <v>0</v>
      </c>
      <c r="AC30" s="122">
        <f t="shared" si="6"/>
        <v>0</v>
      </c>
      <c r="AD30" s="27"/>
      <c r="AE30" s="27"/>
    </row>
    <row r="31" spans="2:31" ht="12.75">
      <c r="B31" s="2">
        <v>25</v>
      </c>
      <c r="C31" s="2"/>
      <c r="D31" s="31"/>
      <c r="E31" s="2"/>
      <c r="F31" s="34">
        <f t="shared" si="1"/>
        <v>0</v>
      </c>
      <c r="G31" s="123"/>
      <c r="H31" s="123"/>
      <c r="I31" s="114">
        <f t="shared" si="2"/>
        <v>0</v>
      </c>
      <c r="J31" s="2"/>
      <c r="K31" s="2"/>
      <c r="L31" s="2"/>
      <c r="M31" s="2"/>
      <c r="N31" s="5"/>
      <c r="O31" s="5"/>
      <c r="P31" s="36" t="e">
        <f t="shared" si="3"/>
        <v>#DIV/0!</v>
      </c>
      <c r="Q31" s="4"/>
      <c r="R31" s="39" t="e">
        <f t="shared" si="8"/>
        <v>#DIV/0!</v>
      </c>
      <c r="S31" s="27"/>
      <c r="T31" s="120">
        <f t="shared" si="0"/>
        <v>0</v>
      </c>
      <c r="U31" s="27"/>
      <c r="V31" s="27">
        <f t="shared" si="9"/>
        <v>0</v>
      </c>
      <c r="W31" s="27"/>
      <c r="X31" s="27" t="e">
        <f t="shared" si="10"/>
        <v>#DIV/0!</v>
      </c>
      <c r="Y31" s="27"/>
      <c r="Z31" s="121">
        <f t="shared" si="7"/>
        <v>0</v>
      </c>
      <c r="AA31" s="122">
        <f t="shared" si="4"/>
        <v>0</v>
      </c>
      <c r="AB31" s="122">
        <f t="shared" si="5"/>
        <v>0</v>
      </c>
      <c r="AC31" s="122">
        <f t="shared" si="6"/>
        <v>0</v>
      </c>
      <c r="AD31" s="27"/>
      <c r="AE31" s="27"/>
    </row>
    <row r="32" spans="2:31" ht="12.75">
      <c r="B32" s="2">
        <v>26</v>
      </c>
      <c r="C32" s="2"/>
      <c r="D32" s="31"/>
      <c r="E32" s="2"/>
      <c r="F32" s="34">
        <f t="shared" si="1"/>
        <v>0</v>
      </c>
      <c r="G32" s="123"/>
      <c r="H32" s="123"/>
      <c r="I32" s="114">
        <f t="shared" si="2"/>
        <v>0</v>
      </c>
      <c r="J32" s="2"/>
      <c r="K32" s="2"/>
      <c r="L32" s="2"/>
      <c r="M32" s="2"/>
      <c r="N32" s="5"/>
      <c r="O32" s="5"/>
      <c r="P32" s="36" t="e">
        <f t="shared" si="3"/>
        <v>#DIV/0!</v>
      </c>
      <c r="Q32" s="4"/>
      <c r="R32" s="39" t="e">
        <f t="shared" si="8"/>
        <v>#DIV/0!</v>
      </c>
      <c r="S32" s="27"/>
      <c r="T32" s="120">
        <f t="shared" si="0"/>
        <v>0</v>
      </c>
      <c r="U32" s="27"/>
      <c r="V32" s="27">
        <f t="shared" si="9"/>
        <v>0</v>
      </c>
      <c r="W32" s="27"/>
      <c r="X32" s="27" t="e">
        <f t="shared" si="10"/>
        <v>#DIV/0!</v>
      </c>
      <c r="Y32" s="27"/>
      <c r="Z32" s="121">
        <f t="shared" si="7"/>
        <v>0</v>
      </c>
      <c r="AA32" s="122">
        <f t="shared" si="4"/>
        <v>0</v>
      </c>
      <c r="AB32" s="122">
        <f t="shared" si="5"/>
        <v>0</v>
      </c>
      <c r="AC32" s="122">
        <f t="shared" si="6"/>
        <v>0</v>
      </c>
      <c r="AD32" s="27"/>
      <c r="AE32" s="27"/>
    </row>
    <row r="33" spans="2:31" ht="13.5" thickBot="1">
      <c r="B33" s="7">
        <v>27</v>
      </c>
      <c r="C33" s="7"/>
      <c r="D33" s="32"/>
      <c r="E33" s="7"/>
      <c r="F33" s="35">
        <f t="shared" si="1"/>
        <v>0</v>
      </c>
      <c r="G33" s="124"/>
      <c r="H33" s="124"/>
      <c r="I33" s="116">
        <f t="shared" si="2"/>
        <v>0</v>
      </c>
      <c r="J33" s="7"/>
      <c r="K33" s="7"/>
      <c r="L33" s="7"/>
      <c r="M33" s="7"/>
      <c r="N33" s="10"/>
      <c r="O33" s="10"/>
      <c r="P33" s="36" t="e">
        <f t="shared" si="3"/>
        <v>#DIV/0!</v>
      </c>
      <c r="Q33" s="8"/>
      <c r="R33" s="40" t="e">
        <f t="shared" si="8"/>
        <v>#DIV/0!</v>
      </c>
      <c r="S33" s="27"/>
      <c r="T33" s="120">
        <f t="shared" si="0"/>
        <v>0</v>
      </c>
      <c r="U33" s="27"/>
      <c r="V33" s="27">
        <f t="shared" si="9"/>
        <v>0</v>
      </c>
      <c r="W33" s="27"/>
      <c r="X33" s="27" t="e">
        <f t="shared" si="10"/>
        <v>#DIV/0!</v>
      </c>
      <c r="Y33" s="27"/>
      <c r="Z33" s="121">
        <f t="shared" si="7"/>
        <v>0</v>
      </c>
      <c r="AA33" s="122">
        <f t="shared" si="4"/>
        <v>0</v>
      </c>
      <c r="AB33" s="122">
        <f t="shared" si="5"/>
        <v>0</v>
      </c>
      <c r="AC33" s="122">
        <f t="shared" si="6"/>
        <v>0</v>
      </c>
      <c r="AD33" s="27"/>
      <c r="AE33" s="27"/>
    </row>
    <row r="34" spans="2:31" ht="12.75">
      <c r="B34" s="41"/>
      <c r="C34" s="41"/>
      <c r="D34" s="42">
        <f>AA35</f>
        <v>31</v>
      </c>
      <c r="E34" s="41"/>
      <c r="F34" s="43">
        <f>Z35</f>
        <v>110.00990099009901</v>
      </c>
      <c r="G34" s="115">
        <f>AB35</f>
        <v>1.7609900990099012</v>
      </c>
      <c r="H34" s="115">
        <f>AC35</f>
        <v>1.9286138613861388</v>
      </c>
      <c r="I34" s="115">
        <f>H34-G34</f>
        <v>0.16762376237623755</v>
      </c>
      <c r="J34" s="44">
        <f>J7+J8+J9+J10+J11+J12+J13+J14+J15+J16+J17+J18+J19+J20+J21+J22+J23+J24+J25+J26+J27+J28+J29+J30+J31+J32+J33</f>
        <v>101</v>
      </c>
      <c r="K34" s="44">
        <f>K7+K8+K9+K10+K11+K12+K13+K14+K15+K16+K17+K18+K19+K20+K21+K22+K23+K24+K25+K26+K27+K28+K29+K30+K31+K32+K33</f>
        <v>82</v>
      </c>
      <c r="L34" s="44">
        <f>L7+L8+L9+L10+L11+L12+L13+L14+L15+L16+L17+L18+L19+L20+L21+L22+L23+L24+L25+L26+L27+L28+L29+L30+L31+L32+L33</f>
        <v>19</v>
      </c>
      <c r="M34" s="44">
        <f>M7+M8+M9+M10+M11+M12+M13+M14+M15+M16+M17+M18+M19+M20+M21+M22+M23+M24+M25+M26+M27+M28+M29+M30+M31+M32+M33</f>
        <v>0</v>
      </c>
      <c r="N34" s="38">
        <f>T34</f>
        <v>61.430099009900985</v>
      </c>
      <c r="O34" s="38">
        <f>V34</f>
        <v>103.10475247524754</v>
      </c>
      <c r="P34" s="36">
        <f>R40</f>
        <v>889.7466474664747</v>
      </c>
      <c r="Q34" s="38">
        <f>Q7+Q8+Q9+Q10+Q11+Q12+Q13+Q14+Q15+Q16+Q17+Q18+Q19+Q20+Q21+Q22+Q23+Q24+Q25+Q26+Q27+Q28+Q29+Q30+Q31+Q32+Q33</f>
        <v>22719.67</v>
      </c>
      <c r="R34" s="38">
        <f>Q34/J34</f>
        <v>224.94722772277225</v>
      </c>
      <c r="S34" s="27"/>
      <c r="T34" s="120">
        <f>(T7+T8+T9+T10+T11+T12+T13+T14+T15+T16+T17+T18+T19+T20+T21+T22+T23+T24+T25+T26+T27+T28+T29+T30+T31+T32+T33)/J34</f>
        <v>61.430099009900985</v>
      </c>
      <c r="U34" s="27"/>
      <c r="V34" s="27">
        <f>(V7+V8+V9+V10+V11+V12+V13+V14+V15+V16+V17+V18+V19+V20+V21+V22+V23+V24+V25+V26+V27+V28+V29+V30+V31+V32+V33)/J34</f>
        <v>103.10475247524754</v>
      </c>
      <c r="W34" s="27"/>
      <c r="X34" s="27"/>
      <c r="Y34" s="27"/>
      <c r="Z34" s="121">
        <f>Z7+Z8+Z9+Z10+Z11+Z12+Z13+Z14+Z15+Z16+Z17+Z18+Z19+Z20+Z21+Z22+Z23+Z24+Z25+Z26+Z27+Z28+Z29+Z30+Z31+Z32+Z33</f>
        <v>11111</v>
      </c>
      <c r="AA34" s="122">
        <f>AA7+AA8+AA9+AA10+AA11+AA12+AA13+AA14+AA15+AA16+AA17+AA18+AA19+AA20+AA21+AA22+AA23+AA24+AA25+AA26+AA27+AA28+AA29+AA30+AA31+AA32+AA33</f>
        <v>3131</v>
      </c>
      <c r="AB34" s="122">
        <f>AB7+AB8+AB9+AB10+AB11+AB12+AB13+AB14+AB15+AB16+AB17+AB18+AB19+AB20+AB21+AB22+AB23+AB24+AB25+AB26+AB27+AB28+AB29+AB30+AB31+AB32+AB33</f>
        <v>177.86</v>
      </c>
      <c r="AC34" s="122">
        <f>AC7+AC8+AC9+AC10+AC11+AC12+AC13+AC14+AC15+AC16+AC17+AC18+AC19+AC20+AC21+AC22+AC23+AC24+AC25+AC26+AC27+AC28+AC29+AC30+AC31+AC32+AC33</f>
        <v>194.79000000000002</v>
      </c>
      <c r="AD34" s="27"/>
      <c r="AE34" s="27"/>
    </row>
    <row r="35" spans="6:31" ht="12.75">
      <c r="F35" s="45" t="s">
        <v>29</v>
      </c>
      <c r="G35" s="45" t="s">
        <v>70</v>
      </c>
      <c r="H35" s="117" t="s">
        <v>71</v>
      </c>
      <c r="I35" s="45" t="s">
        <v>72</v>
      </c>
      <c r="J35" s="46" t="s">
        <v>1</v>
      </c>
      <c r="K35" s="47">
        <f>K34/J34</f>
        <v>0.8118811881188119</v>
      </c>
      <c r="L35" s="47">
        <f>L34/J34</f>
        <v>0.18811881188118812</v>
      </c>
      <c r="M35" s="47">
        <f>M34/J34</f>
        <v>0</v>
      </c>
      <c r="N35" s="46" t="s">
        <v>74</v>
      </c>
      <c r="O35" s="46" t="s">
        <v>73</v>
      </c>
      <c r="P35" s="45" t="s">
        <v>28</v>
      </c>
      <c r="Q35" s="46" t="s">
        <v>7</v>
      </c>
      <c r="R35" s="46" t="s">
        <v>7</v>
      </c>
      <c r="S35" s="27"/>
      <c r="T35" s="27"/>
      <c r="U35" s="27"/>
      <c r="V35" s="27"/>
      <c r="W35" s="27"/>
      <c r="X35" s="27"/>
      <c r="Y35" s="27"/>
      <c r="Z35" s="121">
        <f>Z34/J34</f>
        <v>110.00990099009901</v>
      </c>
      <c r="AA35" s="122">
        <f>AA34/J34</f>
        <v>31</v>
      </c>
      <c r="AB35" s="122">
        <f>AB34/J34</f>
        <v>1.7609900990099012</v>
      </c>
      <c r="AC35" s="122">
        <f>AC34/J34</f>
        <v>1.9286138613861388</v>
      </c>
      <c r="AD35" s="27"/>
      <c r="AE35" s="27"/>
    </row>
    <row r="36" spans="14:31" ht="12.75">
      <c r="N36" s="11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9:31" ht="12.75"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3:31" ht="23.25">
      <c r="C38" s="64" t="s">
        <v>51</v>
      </c>
      <c r="D38" s="64"/>
      <c r="E38" s="64"/>
      <c r="F38" s="64"/>
      <c r="G38" s="64"/>
      <c r="H38" s="64"/>
      <c r="I38" s="64"/>
      <c r="J38" s="64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6:31" ht="12.75">
      <c r="P39" s="27"/>
      <c r="Q39" s="27"/>
      <c r="R39" s="27" t="s">
        <v>26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3:20" ht="18.75" customHeight="1">
      <c r="C40" s="125"/>
      <c r="Q40" s="27"/>
      <c r="R40" s="130">
        <f>((O34*100/80)-D34)/F34*1000</f>
        <v>889.7466474664747</v>
      </c>
      <c r="S40" s="27"/>
      <c r="T40" s="27"/>
    </row>
    <row r="41" spans="3:20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6"/>
      <c r="R41" s="126"/>
      <c r="S41" s="126"/>
      <c r="T41" s="126"/>
    </row>
    <row r="42" spans="3:20" ht="12.75"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S42" s="128"/>
      <c r="T42" s="126"/>
    </row>
    <row r="43" spans="3:20" ht="12.75"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7"/>
      <c r="R43" s="126"/>
      <c r="S43" s="126"/>
      <c r="T43" s="126"/>
    </row>
    <row r="44" spans="3:20" ht="23.25">
      <c r="C44" s="129"/>
      <c r="D44" s="129"/>
      <c r="E44" s="135" t="s">
        <v>89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7"/>
      <c r="R44" s="126"/>
      <c r="S44" s="126"/>
      <c r="T44" s="126"/>
    </row>
    <row r="45" spans="3:20" ht="12.75"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7"/>
      <c r="R45" s="126"/>
      <c r="S45" s="126"/>
      <c r="T45" s="126"/>
    </row>
    <row r="46" spans="3:20" ht="13.5" thickBot="1"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7"/>
      <c r="R46" s="126"/>
      <c r="S46" s="126"/>
      <c r="T46" s="126"/>
    </row>
    <row r="47" spans="3:20" ht="12.75">
      <c r="C47" s="136" t="s">
        <v>76</v>
      </c>
      <c r="D47" s="137" t="s">
        <v>77</v>
      </c>
      <c r="E47" s="137" t="s">
        <v>78</v>
      </c>
      <c r="F47" s="137" t="s">
        <v>25</v>
      </c>
      <c r="G47" s="137" t="s">
        <v>79</v>
      </c>
      <c r="H47" s="137" t="s">
        <v>80</v>
      </c>
      <c r="I47" s="137" t="s">
        <v>81</v>
      </c>
      <c r="J47" s="137" t="s">
        <v>82</v>
      </c>
      <c r="K47" s="137" t="s">
        <v>83</v>
      </c>
      <c r="L47" s="137" t="s">
        <v>84</v>
      </c>
      <c r="M47" s="137" t="s">
        <v>2</v>
      </c>
      <c r="N47" s="137" t="s">
        <v>23</v>
      </c>
      <c r="O47" s="137" t="s">
        <v>26</v>
      </c>
      <c r="P47" s="137" t="s">
        <v>85</v>
      </c>
      <c r="Q47" s="138" t="s">
        <v>86</v>
      </c>
      <c r="R47" s="138" t="s">
        <v>87</v>
      </c>
      <c r="S47" s="139" t="s">
        <v>88</v>
      </c>
      <c r="T47" s="126"/>
    </row>
    <row r="48" spans="3:20" ht="12.75">
      <c r="C48" s="140">
        <v>2015</v>
      </c>
      <c r="D48" s="4">
        <v>1.28</v>
      </c>
      <c r="E48" s="4">
        <v>0.12</v>
      </c>
      <c r="F48" s="5">
        <v>113.8</v>
      </c>
      <c r="G48" s="2">
        <v>510</v>
      </c>
      <c r="H48" s="2">
        <v>496</v>
      </c>
      <c r="I48" s="4">
        <f>(G48-H48)/G48*100</f>
        <v>2.7450980392156863</v>
      </c>
      <c r="J48" s="2">
        <v>280</v>
      </c>
      <c r="K48" s="2">
        <v>193</v>
      </c>
      <c r="L48" s="2">
        <v>23</v>
      </c>
      <c r="M48" s="2">
        <v>59.67</v>
      </c>
      <c r="N48" s="2">
        <v>96.91</v>
      </c>
      <c r="O48" s="2">
        <v>794</v>
      </c>
      <c r="P48" s="4">
        <f>Q48/H48</f>
        <v>151.8875</v>
      </c>
      <c r="Q48" s="131">
        <v>75336.2</v>
      </c>
      <c r="R48" s="131">
        <f>S48/G48</f>
        <v>64.53794117647058</v>
      </c>
      <c r="S48" s="133">
        <v>32914.35</v>
      </c>
      <c r="T48" s="126"/>
    </row>
    <row r="49" spans="3:20" ht="12.75">
      <c r="C49" s="140">
        <v>2016</v>
      </c>
      <c r="D49" s="4"/>
      <c r="E49" s="4"/>
      <c r="F49" s="5"/>
      <c r="G49" s="2"/>
      <c r="H49" s="2"/>
      <c r="I49" s="4" t="e">
        <f aca="true" t="shared" si="11" ref="I49:I55">(G49-H49)/G49*100</f>
        <v>#DIV/0!</v>
      </c>
      <c r="J49" s="2"/>
      <c r="K49" s="2"/>
      <c r="L49" s="2"/>
      <c r="M49" s="2"/>
      <c r="N49" s="2"/>
      <c r="O49" s="2"/>
      <c r="P49" s="4" t="e">
        <f aca="true" t="shared" si="12" ref="P49:P55">Q49/H49</f>
        <v>#DIV/0!</v>
      </c>
      <c r="Q49" s="131"/>
      <c r="R49" s="131" t="e">
        <f aca="true" t="shared" si="13" ref="R49:R55">S49/G49</f>
        <v>#DIV/0!</v>
      </c>
      <c r="S49" s="133"/>
      <c r="T49" s="18"/>
    </row>
    <row r="50" spans="3:20" ht="12.75">
      <c r="C50" s="140">
        <v>2017</v>
      </c>
      <c r="D50" s="4"/>
      <c r="E50" s="4"/>
      <c r="F50" s="5"/>
      <c r="G50" s="2"/>
      <c r="H50" s="2"/>
      <c r="I50" s="4" t="e">
        <f t="shared" si="11"/>
        <v>#DIV/0!</v>
      </c>
      <c r="J50" s="2"/>
      <c r="K50" s="2"/>
      <c r="L50" s="2"/>
      <c r="M50" s="2"/>
      <c r="N50" s="2"/>
      <c r="O50" s="2"/>
      <c r="P50" s="4" t="e">
        <f t="shared" si="12"/>
        <v>#DIV/0!</v>
      </c>
      <c r="Q50" s="131"/>
      <c r="R50" s="131" t="e">
        <f t="shared" si="13"/>
        <v>#DIV/0!</v>
      </c>
      <c r="S50" s="133"/>
      <c r="T50" s="18"/>
    </row>
    <row r="51" spans="3:20" ht="12.75">
      <c r="C51" s="140">
        <v>2018</v>
      </c>
      <c r="D51" s="4"/>
      <c r="E51" s="4"/>
      <c r="F51" s="5"/>
      <c r="G51" s="2"/>
      <c r="H51" s="2"/>
      <c r="I51" s="4" t="e">
        <f t="shared" si="11"/>
        <v>#DIV/0!</v>
      </c>
      <c r="J51" s="2"/>
      <c r="K51" s="2"/>
      <c r="L51" s="2"/>
      <c r="M51" s="4"/>
      <c r="N51" s="2"/>
      <c r="O51" s="2"/>
      <c r="P51" s="4" t="e">
        <f t="shared" si="12"/>
        <v>#DIV/0!</v>
      </c>
      <c r="Q51" s="131"/>
      <c r="R51" s="131" t="e">
        <f t="shared" si="13"/>
        <v>#DIV/0!</v>
      </c>
      <c r="S51" s="147"/>
      <c r="T51" s="18"/>
    </row>
    <row r="52" spans="3:20" ht="12.75">
      <c r="C52" s="140">
        <v>2019</v>
      </c>
      <c r="D52" s="4"/>
      <c r="E52" s="4"/>
      <c r="F52" s="5"/>
      <c r="G52" s="2"/>
      <c r="H52" s="2"/>
      <c r="I52" s="4" t="e">
        <f t="shared" si="11"/>
        <v>#DIV/0!</v>
      </c>
      <c r="J52" s="2"/>
      <c r="K52" s="2"/>
      <c r="L52" s="2"/>
      <c r="M52" s="2"/>
      <c r="N52" s="2"/>
      <c r="O52" s="2"/>
      <c r="P52" s="4" t="e">
        <f t="shared" si="12"/>
        <v>#DIV/0!</v>
      </c>
      <c r="Q52" s="131"/>
      <c r="R52" s="131" t="e">
        <f t="shared" si="13"/>
        <v>#DIV/0!</v>
      </c>
      <c r="S52" s="133"/>
      <c r="T52" s="18"/>
    </row>
    <row r="53" spans="3:19" ht="12.75">
      <c r="C53" s="140">
        <v>2020</v>
      </c>
      <c r="D53" s="4"/>
      <c r="E53" s="4"/>
      <c r="F53" s="5"/>
      <c r="G53" s="2"/>
      <c r="H53" s="2"/>
      <c r="I53" s="4" t="e">
        <f t="shared" si="11"/>
        <v>#DIV/0!</v>
      </c>
      <c r="J53" s="2"/>
      <c r="K53" s="2"/>
      <c r="L53" s="2"/>
      <c r="M53" s="2"/>
      <c r="N53" s="2"/>
      <c r="O53" s="2"/>
      <c r="P53" s="4" t="e">
        <f t="shared" si="12"/>
        <v>#DIV/0!</v>
      </c>
      <c r="Q53" s="131"/>
      <c r="R53" s="131" t="e">
        <f t="shared" si="13"/>
        <v>#DIV/0!</v>
      </c>
      <c r="S53" s="147"/>
    </row>
    <row r="54" spans="3:19" ht="12.75">
      <c r="C54" s="140">
        <v>2021</v>
      </c>
      <c r="D54" s="4"/>
      <c r="E54" s="4"/>
      <c r="F54" s="5"/>
      <c r="G54" s="2"/>
      <c r="H54" s="2"/>
      <c r="I54" s="4" t="e">
        <f t="shared" si="11"/>
        <v>#DIV/0!</v>
      </c>
      <c r="J54" s="2"/>
      <c r="K54" s="2"/>
      <c r="L54" s="2"/>
      <c r="M54" s="2"/>
      <c r="N54" s="2"/>
      <c r="O54" s="2"/>
      <c r="P54" s="4" t="e">
        <f t="shared" si="12"/>
        <v>#DIV/0!</v>
      </c>
      <c r="Q54" s="131"/>
      <c r="R54" s="131" t="e">
        <f t="shared" si="13"/>
        <v>#DIV/0!</v>
      </c>
      <c r="S54" s="133"/>
    </row>
    <row r="55" spans="3:19" ht="13.5" thickBot="1">
      <c r="C55" s="141">
        <v>2022</v>
      </c>
      <c r="D55" s="8"/>
      <c r="E55" s="8"/>
      <c r="F55" s="10"/>
      <c r="G55" s="7"/>
      <c r="H55" s="7"/>
      <c r="I55" s="4" t="e">
        <f t="shared" si="11"/>
        <v>#DIV/0!</v>
      </c>
      <c r="J55" s="7"/>
      <c r="K55" s="7"/>
      <c r="L55" s="7"/>
      <c r="M55" s="7"/>
      <c r="N55" s="7"/>
      <c r="O55" s="7"/>
      <c r="P55" s="4" t="e">
        <f t="shared" si="12"/>
        <v>#DIV/0!</v>
      </c>
      <c r="Q55" s="132"/>
      <c r="R55" s="131" t="e">
        <f t="shared" si="13"/>
        <v>#DIV/0!</v>
      </c>
      <c r="S55" s="134"/>
    </row>
    <row r="57" ht="13.5" thickBot="1"/>
    <row r="58" spans="3:19" ht="13.5" thickBot="1">
      <c r="C58" s="142"/>
      <c r="D58" s="142"/>
      <c r="E58" s="142"/>
      <c r="F58" s="142"/>
      <c r="G58" s="143">
        <f>G48+G49+G50+G51+G52+G53+G54+G55</f>
        <v>510</v>
      </c>
      <c r="H58" s="144">
        <f>H48+H49+H50+H51+H52+H53+H54+H55</f>
        <v>496</v>
      </c>
      <c r="I58" s="144"/>
      <c r="J58" s="144"/>
      <c r="K58" s="144"/>
      <c r="L58" s="144"/>
      <c r="M58" s="144"/>
      <c r="N58" s="144"/>
      <c r="O58" s="144"/>
      <c r="P58" s="144"/>
      <c r="Q58" s="145">
        <f>Q48+Q49+Q50+Q51+Q52+Q53+Q54+Q55</f>
        <v>75336.2</v>
      </c>
      <c r="R58" s="144"/>
      <c r="S58" s="146">
        <f>S48+S49+S50+S51+S52+S53+S54+S55</f>
        <v>32914.35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H58" sqref="H58"/>
    </sheetView>
  </sheetViews>
  <sheetFormatPr defaultColWidth="11.421875" defaultRowHeight="12.75"/>
  <cols>
    <col min="2" max="2" width="33.57421875" style="0" customWidth="1"/>
    <col min="3" max="3" width="15.140625" style="0" customWidth="1"/>
    <col min="4" max="4" width="14.57421875" style="0" customWidth="1"/>
    <col min="6" max="6" width="21.140625" style="0" customWidth="1"/>
    <col min="8" max="8" width="12.421875" style="0" customWidth="1"/>
  </cols>
  <sheetData>
    <row r="1" spans="1:8" ht="23.25">
      <c r="A1" s="64"/>
      <c r="B1" s="64"/>
      <c r="C1" s="64"/>
      <c r="D1" s="64"/>
      <c r="E1" s="64"/>
      <c r="F1" s="64"/>
      <c r="G1" s="64"/>
      <c r="H1" s="64"/>
    </row>
    <row r="2" spans="1:8" ht="23.25">
      <c r="A2" s="64"/>
      <c r="B2" s="93" t="s">
        <v>46</v>
      </c>
      <c r="C2" s="93"/>
      <c r="D2" s="93"/>
      <c r="E2" s="64"/>
      <c r="F2" s="64"/>
      <c r="G2" s="64"/>
      <c r="H2" s="64"/>
    </row>
    <row r="3" spans="1:8" ht="23.25">
      <c r="A3" s="64"/>
      <c r="B3" s="73"/>
      <c r="C3" s="73"/>
      <c r="D3" s="73"/>
      <c r="E3" s="64"/>
      <c r="F3" s="64"/>
      <c r="G3" s="64"/>
      <c r="H3" s="64"/>
    </row>
    <row r="4" spans="1:8" ht="24" thickBot="1">
      <c r="A4" s="64"/>
      <c r="B4" s="73"/>
      <c r="C4" s="73"/>
      <c r="D4" s="73"/>
      <c r="E4" s="64"/>
      <c r="F4" s="64"/>
      <c r="G4" s="64"/>
      <c r="H4" s="64"/>
    </row>
    <row r="5" spans="1:8" ht="23.25">
      <c r="A5" s="64"/>
      <c r="B5" s="80" t="s">
        <v>52</v>
      </c>
      <c r="C5" s="108">
        <v>155.22</v>
      </c>
      <c r="D5" s="81" t="s">
        <v>19</v>
      </c>
      <c r="E5" s="65"/>
      <c r="F5" s="65"/>
      <c r="G5" s="64"/>
      <c r="H5" s="65"/>
    </row>
    <row r="6" spans="1:8" ht="23.25">
      <c r="A6" s="64"/>
      <c r="B6" s="82"/>
      <c r="C6" s="83"/>
      <c r="D6" s="84"/>
      <c r="E6" s="66"/>
      <c r="F6" s="66"/>
      <c r="G6" s="64"/>
      <c r="H6" s="66"/>
    </row>
    <row r="7" spans="1:8" ht="23.25">
      <c r="A7" s="64"/>
      <c r="B7" s="85" t="s">
        <v>21</v>
      </c>
      <c r="C7" s="109">
        <v>66.34</v>
      </c>
      <c r="D7" s="84" t="s">
        <v>19</v>
      </c>
      <c r="E7" s="64"/>
      <c r="F7" s="64"/>
      <c r="G7" s="64"/>
      <c r="H7" s="64"/>
    </row>
    <row r="8" spans="1:8" ht="23.25">
      <c r="A8" s="64"/>
      <c r="B8" s="85"/>
      <c r="C8" s="86"/>
      <c r="D8" s="84"/>
      <c r="E8" s="64"/>
      <c r="F8" s="64"/>
      <c r="G8" s="64"/>
      <c r="H8" s="64"/>
    </row>
    <row r="9" spans="1:8" ht="23.25">
      <c r="A9" s="64"/>
      <c r="B9" s="85" t="s">
        <v>38</v>
      </c>
      <c r="C9" s="83">
        <f>D46+D66</f>
        <v>60.550639999999994</v>
      </c>
      <c r="D9" s="87" t="s">
        <v>19</v>
      </c>
      <c r="E9" s="65"/>
      <c r="F9" s="65"/>
      <c r="G9" s="64"/>
      <c r="H9" s="65"/>
    </row>
    <row r="10" spans="1:8" ht="23.25">
      <c r="A10" s="64"/>
      <c r="B10" s="85"/>
      <c r="C10" s="86"/>
      <c r="D10" s="88"/>
      <c r="E10" s="66"/>
      <c r="F10" s="64"/>
      <c r="G10" s="64"/>
      <c r="H10" s="66"/>
    </row>
    <row r="11" spans="1:8" ht="23.25">
      <c r="A11" s="64"/>
      <c r="B11" s="85" t="s">
        <v>53</v>
      </c>
      <c r="C11" s="110">
        <v>10</v>
      </c>
      <c r="D11" s="84" t="s">
        <v>19</v>
      </c>
      <c r="E11" s="64"/>
      <c r="F11" s="64"/>
      <c r="G11" s="64"/>
      <c r="H11" s="64"/>
    </row>
    <row r="12" spans="1:8" ht="23.25">
      <c r="A12" s="64"/>
      <c r="B12" s="85"/>
      <c r="C12" s="86"/>
      <c r="D12" s="84"/>
      <c r="E12" s="64"/>
      <c r="F12" s="64"/>
      <c r="G12" s="64"/>
      <c r="H12" s="64"/>
    </row>
    <row r="13" spans="1:8" ht="23.25">
      <c r="A13" s="64"/>
      <c r="B13" s="85" t="s">
        <v>75</v>
      </c>
      <c r="C13" s="83">
        <f>C5-C7-C9-C11</f>
        <v>18.32936</v>
      </c>
      <c r="D13" s="84" t="s">
        <v>19</v>
      </c>
      <c r="E13" s="64"/>
      <c r="F13" s="64"/>
      <c r="G13" s="64"/>
      <c r="H13" s="64"/>
    </row>
    <row r="14" spans="1:8" ht="23.25">
      <c r="A14" s="64"/>
      <c r="B14" s="85"/>
      <c r="C14" s="86"/>
      <c r="D14" s="84"/>
      <c r="E14" s="64"/>
      <c r="F14" s="64"/>
      <c r="G14" s="64"/>
      <c r="H14" s="64"/>
    </row>
    <row r="15" spans="1:8" ht="23.25">
      <c r="A15" s="64"/>
      <c r="B15" s="85" t="s">
        <v>67</v>
      </c>
      <c r="C15" s="83">
        <f>C79</f>
        <v>23.71034482758621</v>
      </c>
      <c r="D15" s="84" t="s">
        <v>19</v>
      </c>
      <c r="E15" s="64"/>
      <c r="F15" s="64"/>
      <c r="G15" s="64"/>
      <c r="H15" s="64"/>
    </row>
    <row r="16" spans="1:8" ht="23.25">
      <c r="A16" s="64"/>
      <c r="B16" s="85"/>
      <c r="C16" s="86"/>
      <c r="D16" s="84"/>
      <c r="E16" s="64"/>
      <c r="F16" s="64"/>
      <c r="G16" s="64"/>
      <c r="H16" s="64"/>
    </row>
    <row r="17" spans="1:8" ht="23.25">
      <c r="A17" s="64"/>
      <c r="B17" s="85" t="s">
        <v>22</v>
      </c>
      <c r="C17" s="86">
        <f>C88</f>
        <v>9</v>
      </c>
      <c r="D17" s="84" t="s">
        <v>19</v>
      </c>
      <c r="E17" s="64"/>
      <c r="F17" s="64"/>
      <c r="G17" s="64"/>
      <c r="H17" s="66"/>
    </row>
    <row r="18" spans="1:8" ht="23.25">
      <c r="A18" s="64"/>
      <c r="B18" s="85"/>
      <c r="C18" s="86"/>
      <c r="D18" s="88"/>
      <c r="E18" s="64"/>
      <c r="F18" s="64"/>
      <c r="G18" s="64"/>
      <c r="H18" s="64"/>
    </row>
    <row r="19" spans="1:8" ht="24" thickBot="1">
      <c r="A19" s="64"/>
      <c r="B19" s="89" t="s">
        <v>66</v>
      </c>
      <c r="C19" s="90">
        <f>C13-C15-C17</f>
        <v>-14.380984827586207</v>
      </c>
      <c r="D19" s="91" t="s">
        <v>19</v>
      </c>
      <c r="E19" s="64"/>
      <c r="F19" s="64"/>
      <c r="G19" s="64"/>
      <c r="H19" s="64"/>
    </row>
    <row r="20" spans="1:8" ht="23.25">
      <c r="A20" s="64"/>
      <c r="B20" s="73"/>
      <c r="C20" s="73"/>
      <c r="D20" s="73"/>
      <c r="E20" s="64"/>
      <c r="F20" s="64"/>
      <c r="G20" s="64"/>
      <c r="H20" s="64"/>
    </row>
    <row r="21" spans="1:8" ht="23.25">
      <c r="A21" s="64"/>
      <c r="B21" s="64"/>
      <c r="C21" s="64"/>
      <c r="D21" s="64"/>
      <c r="E21" s="64"/>
      <c r="F21" s="64"/>
      <c r="G21" s="64"/>
      <c r="H21" s="64"/>
    </row>
    <row r="22" spans="1:8" ht="23.25">
      <c r="A22" s="64"/>
      <c r="B22" s="64"/>
      <c r="C22" s="64"/>
      <c r="D22" s="64"/>
      <c r="E22" s="64"/>
      <c r="F22" s="64"/>
      <c r="G22" s="64"/>
      <c r="H22" s="64"/>
    </row>
    <row r="23" spans="1:8" ht="23.25">
      <c r="A23" s="64"/>
      <c r="B23" s="64"/>
      <c r="C23" s="64"/>
      <c r="D23" s="64"/>
      <c r="E23" s="64"/>
      <c r="F23" s="64"/>
      <c r="G23" s="64"/>
      <c r="H23" s="64"/>
    </row>
    <row r="24" spans="1:8" ht="23.25">
      <c r="A24" s="64"/>
      <c r="B24" s="64"/>
      <c r="C24" s="64"/>
      <c r="D24" s="64"/>
      <c r="E24" s="64"/>
      <c r="F24" s="64"/>
      <c r="G24" s="64"/>
      <c r="H24" s="64"/>
    </row>
    <row r="25" spans="1:8" ht="23.25">
      <c r="A25" s="64"/>
      <c r="B25" s="64"/>
      <c r="C25" s="64"/>
      <c r="D25" s="64"/>
      <c r="E25" s="64"/>
      <c r="F25" s="64"/>
      <c r="G25" s="64"/>
      <c r="H25" s="64"/>
    </row>
    <row r="26" spans="1:8" ht="23.25">
      <c r="A26" s="64"/>
      <c r="B26" s="64"/>
      <c r="C26" s="64"/>
      <c r="D26" s="64"/>
      <c r="E26" s="64"/>
      <c r="F26" s="64"/>
      <c r="G26" s="64"/>
      <c r="H26" s="64"/>
    </row>
    <row r="27" spans="1:8" ht="23.25">
      <c r="A27" s="64"/>
      <c r="B27" s="64"/>
      <c r="C27" s="64"/>
      <c r="D27" s="64"/>
      <c r="E27" s="64"/>
      <c r="F27" s="64"/>
      <c r="G27" s="64"/>
      <c r="H27" s="64"/>
    </row>
    <row r="28" spans="1:8" ht="23.25">
      <c r="A28" s="64"/>
      <c r="B28" s="64"/>
      <c r="C28" s="64"/>
      <c r="D28" s="64"/>
      <c r="E28" s="64"/>
      <c r="F28" s="64"/>
      <c r="G28" s="64"/>
      <c r="H28" s="64"/>
    </row>
    <row r="29" spans="1:8" ht="23.25">
      <c r="A29" s="64"/>
      <c r="B29" s="94" t="s">
        <v>38</v>
      </c>
      <c r="C29" s="94" t="s">
        <v>54</v>
      </c>
      <c r="D29" s="64"/>
      <c r="E29" s="64"/>
      <c r="F29" s="64"/>
      <c r="G29" s="64"/>
      <c r="H29" s="64"/>
    </row>
    <row r="30" spans="1:8" ht="23.25">
      <c r="A30" s="64"/>
      <c r="B30" s="64"/>
      <c r="C30" s="64"/>
      <c r="D30" s="64"/>
      <c r="E30" s="64"/>
      <c r="F30" s="64"/>
      <c r="G30" s="64"/>
      <c r="H30" s="64"/>
    </row>
    <row r="31" spans="1:8" ht="23.25">
      <c r="A31" s="64"/>
      <c r="B31" s="98"/>
      <c r="C31" s="98"/>
      <c r="D31" s="98"/>
      <c r="E31" s="98"/>
      <c r="F31" s="98"/>
      <c r="G31" s="64"/>
      <c r="H31" s="64"/>
    </row>
    <row r="32" spans="1:8" ht="23.25">
      <c r="A32" s="64"/>
      <c r="B32" s="99" t="s">
        <v>6</v>
      </c>
      <c r="C32" s="100" t="s">
        <v>13</v>
      </c>
      <c r="D32" s="100" t="s">
        <v>14</v>
      </c>
      <c r="E32" s="100"/>
      <c r="F32" s="100" t="s">
        <v>16</v>
      </c>
      <c r="G32" s="64"/>
      <c r="H32" s="64"/>
    </row>
    <row r="33" spans="1:8" ht="23.25">
      <c r="A33" s="64"/>
      <c r="B33" s="98"/>
      <c r="C33" s="98"/>
      <c r="D33" s="98"/>
      <c r="E33" s="98"/>
      <c r="F33" s="98"/>
      <c r="G33" s="64"/>
      <c r="H33" s="64"/>
    </row>
    <row r="34" spans="1:8" ht="23.25">
      <c r="A34" s="64"/>
      <c r="B34" s="101">
        <v>54.8</v>
      </c>
      <c r="C34" s="102" t="s">
        <v>8</v>
      </c>
      <c r="D34" s="103">
        <v>0.15</v>
      </c>
      <c r="E34" s="98"/>
      <c r="F34" s="98">
        <f aca="true" t="shared" si="0" ref="F34:F39">D34*B34/100</f>
        <v>0.0822</v>
      </c>
      <c r="G34" s="64"/>
      <c r="H34" s="64"/>
    </row>
    <row r="35" spans="1:8" ht="23.25">
      <c r="A35" s="64"/>
      <c r="B35" s="101">
        <v>12</v>
      </c>
      <c r="C35" s="102" t="s">
        <v>9</v>
      </c>
      <c r="D35" s="103">
        <v>0.16</v>
      </c>
      <c r="E35" s="98"/>
      <c r="F35" s="98">
        <f t="shared" si="0"/>
        <v>0.0192</v>
      </c>
      <c r="G35" s="64"/>
      <c r="H35" s="64"/>
    </row>
    <row r="36" spans="1:8" ht="23.25">
      <c r="A36" s="64"/>
      <c r="B36" s="101">
        <v>12</v>
      </c>
      <c r="C36" s="102" t="s">
        <v>10</v>
      </c>
      <c r="D36" s="103">
        <v>0.145</v>
      </c>
      <c r="E36" s="98"/>
      <c r="F36" s="98">
        <f t="shared" si="0"/>
        <v>0.0174</v>
      </c>
      <c r="G36" s="64"/>
      <c r="H36" s="64"/>
    </row>
    <row r="37" spans="1:8" ht="23.25">
      <c r="A37" s="64"/>
      <c r="B37" s="101">
        <v>18</v>
      </c>
      <c r="C37" s="102" t="s">
        <v>11</v>
      </c>
      <c r="D37" s="103">
        <v>0.48</v>
      </c>
      <c r="E37" s="98"/>
      <c r="F37" s="98">
        <f t="shared" si="0"/>
        <v>0.0864</v>
      </c>
      <c r="G37" s="64"/>
      <c r="H37" s="64"/>
    </row>
    <row r="38" spans="1:8" ht="23.25">
      <c r="A38" s="64"/>
      <c r="B38" s="101">
        <v>3</v>
      </c>
      <c r="C38" s="102" t="s">
        <v>15</v>
      </c>
      <c r="D38" s="103">
        <v>0.85</v>
      </c>
      <c r="E38" s="98"/>
      <c r="F38" s="98">
        <f t="shared" si="0"/>
        <v>0.0255</v>
      </c>
      <c r="G38" s="64"/>
      <c r="H38" s="64"/>
    </row>
    <row r="39" spans="1:8" ht="23.25">
      <c r="A39" s="64"/>
      <c r="B39" s="101">
        <v>0.2</v>
      </c>
      <c r="C39" s="102" t="s">
        <v>12</v>
      </c>
      <c r="D39" s="103">
        <v>0.64</v>
      </c>
      <c r="E39" s="98"/>
      <c r="F39" s="98">
        <f t="shared" si="0"/>
        <v>0.00128</v>
      </c>
      <c r="G39" s="64"/>
      <c r="H39" s="64"/>
    </row>
    <row r="40" spans="1:8" ht="23.25">
      <c r="A40" s="64"/>
      <c r="B40" s="104"/>
      <c r="C40" s="98"/>
      <c r="D40" s="98"/>
      <c r="E40" s="98"/>
      <c r="F40" s="98"/>
      <c r="G40" s="64"/>
      <c r="H40" s="64"/>
    </row>
    <row r="41" spans="1:8" ht="23.25">
      <c r="A41" s="64"/>
      <c r="B41" s="104">
        <f>B34+B35+B36+B37+B38+B39</f>
        <v>100</v>
      </c>
      <c r="C41" s="98"/>
      <c r="D41" s="98"/>
      <c r="E41" s="98"/>
      <c r="F41" s="98">
        <f>F34+F35+F36+F37+F38+F39</f>
        <v>0.23198</v>
      </c>
      <c r="G41" s="64"/>
      <c r="H41" s="64"/>
    </row>
    <row r="42" spans="1:8" ht="23.25">
      <c r="A42" s="64"/>
      <c r="B42" s="64"/>
      <c r="C42" s="64"/>
      <c r="D42" s="64"/>
      <c r="E42" s="64"/>
      <c r="F42" s="98">
        <f>F41+0.02</f>
        <v>0.25198</v>
      </c>
      <c r="G42" s="64"/>
      <c r="H42" s="64"/>
    </row>
    <row r="43" spans="1:8" ht="23.25">
      <c r="A43" s="64"/>
      <c r="B43" s="64"/>
      <c r="C43" s="64"/>
      <c r="D43" s="64"/>
      <c r="E43" s="64"/>
      <c r="F43" s="64"/>
      <c r="G43" s="64"/>
      <c r="H43" s="64"/>
    </row>
    <row r="44" spans="1:8" ht="23.25">
      <c r="A44" s="64"/>
      <c r="B44" s="64" t="s">
        <v>17</v>
      </c>
      <c r="C44" s="64"/>
      <c r="D44" s="105">
        <v>101</v>
      </c>
      <c r="E44" s="64" t="s">
        <v>5</v>
      </c>
      <c r="F44" s="64"/>
      <c r="G44" s="64"/>
      <c r="H44" s="64"/>
    </row>
    <row r="45" spans="1:8" ht="23.25">
      <c r="A45" s="64"/>
      <c r="B45" s="64"/>
      <c r="C45" s="64"/>
      <c r="D45" s="64"/>
      <c r="E45" s="64"/>
      <c r="F45" s="64"/>
      <c r="G45" s="64"/>
      <c r="H45" s="64"/>
    </row>
    <row r="46" spans="1:8" ht="23.25">
      <c r="A46" s="64"/>
      <c r="B46" s="64" t="s">
        <v>18</v>
      </c>
      <c r="C46" s="64"/>
      <c r="D46" s="66">
        <f>F42*D44</f>
        <v>25.449979999999996</v>
      </c>
      <c r="E46" s="64" t="s">
        <v>19</v>
      </c>
      <c r="F46" s="64"/>
      <c r="G46" s="64"/>
      <c r="H46" s="64"/>
    </row>
    <row r="47" spans="1:8" ht="23.25">
      <c r="A47" s="64"/>
      <c r="B47" s="64"/>
      <c r="C47" s="64"/>
      <c r="D47" s="64"/>
      <c r="E47" s="64"/>
      <c r="F47" s="64"/>
      <c r="G47" s="64"/>
      <c r="H47" s="64"/>
    </row>
    <row r="48" spans="1:8" ht="23.25">
      <c r="A48" s="64"/>
      <c r="B48" s="64"/>
      <c r="C48" s="64"/>
      <c r="D48" s="64"/>
      <c r="E48" s="64"/>
      <c r="F48" s="64"/>
      <c r="G48" s="64"/>
      <c r="H48" s="64"/>
    </row>
    <row r="49" spans="1:8" ht="23.25">
      <c r="A49" s="64"/>
      <c r="B49" s="94" t="s">
        <v>38</v>
      </c>
      <c r="C49" s="94" t="s">
        <v>55</v>
      </c>
      <c r="D49" s="64"/>
      <c r="E49" s="64"/>
      <c r="F49" s="64"/>
      <c r="G49" s="64"/>
      <c r="H49" s="64"/>
    </row>
    <row r="50" spans="1:8" ht="23.25">
      <c r="A50" s="64"/>
      <c r="B50" s="64"/>
      <c r="C50" s="64"/>
      <c r="D50" s="64"/>
      <c r="E50" s="64"/>
      <c r="F50" s="64"/>
      <c r="G50" s="64"/>
      <c r="H50" s="64"/>
    </row>
    <row r="51" spans="1:8" ht="23.25">
      <c r="A51" s="64"/>
      <c r="B51" s="67"/>
      <c r="C51" s="68"/>
      <c r="D51" s="68"/>
      <c r="E51" s="68"/>
      <c r="F51" s="69"/>
      <c r="G51" s="64"/>
      <c r="H51" s="64"/>
    </row>
    <row r="52" spans="1:8" ht="23.25">
      <c r="A52" s="64"/>
      <c r="B52" s="92" t="s">
        <v>6</v>
      </c>
      <c r="C52" s="70" t="s">
        <v>13</v>
      </c>
      <c r="D52" s="70" t="s">
        <v>14</v>
      </c>
      <c r="E52" s="70"/>
      <c r="F52" s="71" t="s">
        <v>16</v>
      </c>
      <c r="G52" s="64"/>
      <c r="H52" s="64"/>
    </row>
    <row r="53" spans="1:8" ht="23.25">
      <c r="A53" s="64"/>
      <c r="B53" s="72"/>
      <c r="C53" s="73"/>
      <c r="D53" s="73"/>
      <c r="E53" s="73"/>
      <c r="F53" s="74"/>
      <c r="G53" s="64"/>
      <c r="H53" s="64"/>
    </row>
    <row r="54" spans="1:8" ht="23.25">
      <c r="A54" s="64"/>
      <c r="B54" s="96">
        <v>58.8</v>
      </c>
      <c r="C54" s="95" t="s">
        <v>8</v>
      </c>
      <c r="D54" s="97">
        <v>0.15</v>
      </c>
      <c r="E54" s="73"/>
      <c r="F54" s="74">
        <f aca="true" t="shared" si="1" ref="F54:F59">D54*B54/100</f>
        <v>0.08819999999999999</v>
      </c>
      <c r="G54" s="64"/>
      <c r="H54" s="64"/>
    </row>
    <row r="55" spans="1:8" ht="23.25">
      <c r="A55" s="64"/>
      <c r="B55" s="96">
        <v>12</v>
      </c>
      <c r="C55" s="95" t="s">
        <v>9</v>
      </c>
      <c r="D55" s="97">
        <v>0.16</v>
      </c>
      <c r="E55" s="73"/>
      <c r="F55" s="74">
        <f t="shared" si="1"/>
        <v>0.0192</v>
      </c>
      <c r="G55" s="64"/>
      <c r="H55" s="64"/>
    </row>
    <row r="56" spans="1:8" ht="23.25">
      <c r="A56" s="64"/>
      <c r="B56" s="96">
        <v>12</v>
      </c>
      <c r="C56" s="95" t="s">
        <v>10</v>
      </c>
      <c r="D56" s="97">
        <v>0.145</v>
      </c>
      <c r="E56" s="73"/>
      <c r="F56" s="74">
        <f t="shared" si="1"/>
        <v>0.0174</v>
      </c>
      <c r="G56" s="64"/>
      <c r="H56" s="64"/>
    </row>
    <row r="57" spans="1:8" ht="23.25">
      <c r="A57" s="64"/>
      <c r="B57" s="96">
        <v>14</v>
      </c>
      <c r="C57" s="95" t="s">
        <v>11</v>
      </c>
      <c r="D57" s="97">
        <v>0.48</v>
      </c>
      <c r="E57" s="73"/>
      <c r="F57" s="74">
        <f t="shared" si="1"/>
        <v>0.0672</v>
      </c>
      <c r="G57" s="64"/>
      <c r="H57" s="64"/>
    </row>
    <row r="58" spans="1:8" ht="23.25">
      <c r="A58" s="64"/>
      <c r="B58" s="96">
        <v>3</v>
      </c>
      <c r="C58" s="95" t="s">
        <v>15</v>
      </c>
      <c r="D58" s="97">
        <v>0.85</v>
      </c>
      <c r="E58" s="73"/>
      <c r="F58" s="74">
        <f t="shared" si="1"/>
        <v>0.0255</v>
      </c>
      <c r="G58" s="64"/>
      <c r="H58" s="64"/>
    </row>
    <row r="59" spans="1:8" ht="23.25">
      <c r="A59" s="64"/>
      <c r="B59" s="96">
        <v>0.2</v>
      </c>
      <c r="C59" s="95" t="s">
        <v>12</v>
      </c>
      <c r="D59" s="97">
        <v>0.64</v>
      </c>
      <c r="E59" s="73"/>
      <c r="F59" s="74">
        <f t="shared" si="1"/>
        <v>0.00128</v>
      </c>
      <c r="G59" s="64"/>
      <c r="H59" s="64"/>
    </row>
    <row r="60" spans="1:8" ht="23.25">
      <c r="A60" s="64"/>
      <c r="B60" s="75"/>
      <c r="C60" s="73"/>
      <c r="D60" s="73"/>
      <c r="E60" s="73"/>
      <c r="F60" s="74"/>
      <c r="G60" s="64"/>
      <c r="H60" s="64"/>
    </row>
    <row r="61" spans="1:8" ht="23.25">
      <c r="A61" s="64"/>
      <c r="B61" s="76">
        <f>B54+B55+B56+B57+B58+B59</f>
        <v>100</v>
      </c>
      <c r="C61" s="77"/>
      <c r="D61" s="77"/>
      <c r="E61" s="77"/>
      <c r="F61" s="78">
        <f>F54+F55+F56+F57+F58+F59</f>
        <v>0.21877999999999997</v>
      </c>
      <c r="G61" s="64"/>
      <c r="H61" s="64"/>
    </row>
    <row r="62" spans="1:8" ht="23.25">
      <c r="A62" s="64"/>
      <c r="B62" s="64"/>
      <c r="C62" s="64"/>
      <c r="D62" s="64"/>
      <c r="E62" s="64"/>
      <c r="F62" s="98">
        <f>F61+0.02</f>
        <v>0.23877999999999996</v>
      </c>
      <c r="G62" s="64"/>
      <c r="H62" s="64"/>
    </row>
    <row r="63" spans="1:8" ht="23.25">
      <c r="A63" s="64"/>
      <c r="B63" s="64"/>
      <c r="C63" s="64"/>
      <c r="D63" s="64"/>
      <c r="E63" s="64"/>
      <c r="F63" s="64"/>
      <c r="G63" s="64"/>
      <c r="H63" s="64"/>
    </row>
    <row r="64" spans="1:8" ht="23.25">
      <c r="A64" s="64"/>
      <c r="B64" s="64" t="s">
        <v>56</v>
      </c>
      <c r="C64" s="64"/>
      <c r="D64" s="105">
        <v>147</v>
      </c>
      <c r="E64" s="64" t="s">
        <v>5</v>
      </c>
      <c r="F64" s="64"/>
      <c r="G64" s="64"/>
      <c r="H64" s="64"/>
    </row>
    <row r="65" spans="1:8" ht="23.25">
      <c r="A65" s="64"/>
      <c r="B65" s="64"/>
      <c r="C65" s="64"/>
      <c r="D65" s="64"/>
      <c r="E65" s="64"/>
      <c r="F65" s="64"/>
      <c r="G65" s="64"/>
      <c r="H65" s="64"/>
    </row>
    <row r="66" spans="1:8" ht="23.25">
      <c r="A66" s="64"/>
      <c r="B66" s="64" t="s">
        <v>18</v>
      </c>
      <c r="C66" s="64"/>
      <c r="D66" s="66">
        <f>F62*D64</f>
        <v>35.10066</v>
      </c>
      <c r="E66" s="64" t="s">
        <v>19</v>
      </c>
      <c r="F66" s="64"/>
      <c r="G66" s="64"/>
      <c r="H66" s="64"/>
    </row>
    <row r="67" spans="1:8" ht="23.25">
      <c r="A67" s="64"/>
      <c r="B67" s="64"/>
      <c r="C67" s="64"/>
      <c r="D67" s="64"/>
      <c r="E67" s="64"/>
      <c r="F67" s="64"/>
      <c r="G67" s="64"/>
      <c r="H67" s="64"/>
    </row>
    <row r="68" spans="1:8" ht="23.25">
      <c r="A68" s="64"/>
      <c r="B68" s="64"/>
      <c r="C68" s="64"/>
      <c r="D68" s="64"/>
      <c r="E68" s="64"/>
      <c r="F68" s="64"/>
      <c r="G68" s="64"/>
      <c r="H68" s="64"/>
    </row>
    <row r="69" spans="1:8" ht="23.25">
      <c r="A69" s="64"/>
      <c r="B69" s="64"/>
      <c r="C69" s="64"/>
      <c r="D69" s="64"/>
      <c r="E69" s="64"/>
      <c r="F69" s="64"/>
      <c r="G69" s="64"/>
      <c r="H69" s="64"/>
    </row>
    <row r="70" spans="1:8" ht="23.25">
      <c r="A70" s="64"/>
      <c r="B70" s="94" t="s">
        <v>67</v>
      </c>
      <c r="C70" s="64"/>
      <c r="D70" s="64"/>
      <c r="E70" s="64"/>
      <c r="F70" s="64"/>
      <c r="G70" s="64"/>
      <c r="H70" s="64"/>
    </row>
    <row r="71" spans="1:8" ht="23.25">
      <c r="A71" s="64"/>
      <c r="B71" s="64"/>
      <c r="C71" s="64"/>
      <c r="D71" s="64"/>
      <c r="E71" s="64"/>
      <c r="F71" s="64"/>
      <c r="G71" s="64"/>
      <c r="H71" s="64"/>
    </row>
    <row r="72" spans="1:9" ht="23.25">
      <c r="A72" s="64"/>
      <c r="B72" s="64"/>
      <c r="C72" s="64"/>
      <c r="D72" s="64"/>
      <c r="E72" s="64" t="s">
        <v>60</v>
      </c>
      <c r="F72" s="64"/>
      <c r="G72" s="64"/>
      <c r="H72" s="64"/>
      <c r="I72" s="112"/>
    </row>
    <row r="73" spans="1:9" ht="23.25">
      <c r="A73" s="64"/>
      <c r="B73" s="64" t="s">
        <v>57</v>
      </c>
      <c r="C73" s="106">
        <v>550</v>
      </c>
      <c r="D73" s="64" t="s">
        <v>19</v>
      </c>
      <c r="E73" s="106">
        <v>25</v>
      </c>
      <c r="F73" s="64" t="s">
        <v>61</v>
      </c>
      <c r="G73" s="64"/>
      <c r="H73" s="111">
        <f>C73*0.0782</f>
        <v>43.010000000000005</v>
      </c>
      <c r="I73" s="112"/>
    </row>
    <row r="74" spans="1:9" ht="23.25">
      <c r="A74" s="64"/>
      <c r="B74" s="64"/>
      <c r="C74" s="64"/>
      <c r="D74" s="64"/>
      <c r="E74" s="64"/>
      <c r="F74" s="64"/>
      <c r="G74" s="64"/>
      <c r="H74" s="111"/>
      <c r="I74" s="112"/>
    </row>
    <row r="75" spans="1:9" ht="23.25">
      <c r="A75" s="64"/>
      <c r="B75" s="64" t="s">
        <v>58</v>
      </c>
      <c r="C75" s="106">
        <v>250</v>
      </c>
      <c r="D75" s="64" t="s">
        <v>19</v>
      </c>
      <c r="E75" s="106">
        <v>15</v>
      </c>
      <c r="F75" s="64" t="s">
        <v>61</v>
      </c>
      <c r="G75" s="64"/>
      <c r="H75" s="111">
        <f>C75*0.103</f>
        <v>25.75</v>
      </c>
      <c r="I75" s="112"/>
    </row>
    <row r="76" spans="1:9" ht="23.25">
      <c r="A76" s="64"/>
      <c r="B76" s="64"/>
      <c r="C76" s="64"/>
      <c r="D76" s="64"/>
      <c r="E76" s="64"/>
      <c r="F76" s="64"/>
      <c r="G76" s="64"/>
      <c r="H76" s="64"/>
      <c r="I76" s="112"/>
    </row>
    <row r="77" spans="1:9" ht="23.25">
      <c r="A77" s="64"/>
      <c r="B77" s="64" t="s">
        <v>59</v>
      </c>
      <c r="C77" s="107">
        <v>2.9</v>
      </c>
      <c r="D77" s="64"/>
      <c r="E77" s="106">
        <v>6</v>
      </c>
      <c r="F77" s="64" t="s">
        <v>69</v>
      </c>
      <c r="G77" s="64"/>
      <c r="H77" s="64"/>
      <c r="I77" s="112"/>
    </row>
    <row r="78" spans="1:9" ht="23.25">
      <c r="A78" s="64"/>
      <c r="B78" s="64"/>
      <c r="C78" s="64"/>
      <c r="D78" s="64"/>
      <c r="E78" s="64"/>
      <c r="F78" s="64"/>
      <c r="G78" s="64"/>
      <c r="H78" s="64"/>
      <c r="I78" s="112"/>
    </row>
    <row r="79" spans="1:8" ht="23.25">
      <c r="A79" s="64"/>
      <c r="B79" s="64" t="s">
        <v>67</v>
      </c>
      <c r="C79" s="66">
        <f>(H73+H75)/C77</f>
        <v>23.71034482758621</v>
      </c>
      <c r="D79" s="64" t="s">
        <v>19</v>
      </c>
      <c r="E79" s="64"/>
      <c r="F79" s="64"/>
      <c r="G79" s="64"/>
      <c r="H79" s="64"/>
    </row>
    <row r="80" spans="1:8" ht="23.25">
      <c r="A80" s="64"/>
      <c r="B80" s="64"/>
      <c r="C80" s="64"/>
      <c r="D80" s="64"/>
      <c r="E80" s="64"/>
      <c r="F80" s="64"/>
      <c r="G80" s="64"/>
      <c r="H80" s="64"/>
    </row>
    <row r="81" spans="1:8" ht="23.25">
      <c r="A81" s="64"/>
      <c r="B81" s="64" t="s">
        <v>68</v>
      </c>
      <c r="C81" s="64"/>
      <c r="D81" s="64"/>
      <c r="E81" s="64"/>
      <c r="F81" s="64"/>
      <c r="G81" s="64"/>
      <c r="H81" s="64"/>
    </row>
    <row r="82" spans="1:8" ht="23.25">
      <c r="A82" s="64"/>
      <c r="B82" s="64"/>
      <c r="C82" s="64"/>
      <c r="D82" s="64"/>
      <c r="E82" s="64"/>
      <c r="F82" s="64"/>
      <c r="G82" s="64"/>
      <c r="H82" s="64"/>
    </row>
    <row r="83" spans="1:8" ht="23.25">
      <c r="A83" s="64"/>
      <c r="B83" s="94" t="s">
        <v>22</v>
      </c>
      <c r="C83" s="64"/>
      <c r="D83" s="64"/>
      <c r="E83" s="64"/>
      <c r="F83" s="64"/>
      <c r="G83" s="64"/>
      <c r="H83" s="64"/>
    </row>
    <row r="84" spans="1:8" ht="23.25">
      <c r="A84" s="64"/>
      <c r="B84" s="64"/>
      <c r="C84" s="64"/>
      <c r="D84" s="64"/>
      <c r="E84" s="64"/>
      <c r="F84" s="64"/>
      <c r="G84" s="64"/>
      <c r="H84" s="64"/>
    </row>
    <row r="85" spans="1:8" ht="23.25">
      <c r="A85" s="64"/>
      <c r="B85" s="64" t="s">
        <v>62</v>
      </c>
      <c r="C85" s="106">
        <v>15</v>
      </c>
      <c r="D85" s="64" t="s">
        <v>19</v>
      </c>
      <c r="E85" s="64"/>
      <c r="F85" s="64"/>
      <c r="G85" s="64"/>
      <c r="H85" s="64"/>
    </row>
    <row r="86" spans="1:8" ht="23.25">
      <c r="A86" s="64"/>
      <c r="B86" s="64" t="s">
        <v>63</v>
      </c>
      <c r="C86" s="106">
        <v>0.6</v>
      </c>
      <c r="D86" s="64" t="s">
        <v>41</v>
      </c>
      <c r="E86" s="64"/>
      <c r="F86" s="64"/>
      <c r="G86" s="64"/>
      <c r="H86" s="64"/>
    </row>
    <row r="87" spans="1:8" ht="23.25">
      <c r="A87" s="64"/>
      <c r="B87" s="64"/>
      <c r="C87" s="64"/>
      <c r="D87" s="64"/>
      <c r="E87" s="64"/>
      <c r="F87" s="64"/>
      <c r="G87" s="64"/>
      <c r="H87" s="64"/>
    </row>
    <row r="88" spans="1:8" ht="23.25">
      <c r="A88" s="64"/>
      <c r="B88" s="64" t="s">
        <v>64</v>
      </c>
      <c r="C88" s="64">
        <f>C85*C86</f>
        <v>9</v>
      </c>
      <c r="D88" s="64" t="s">
        <v>19</v>
      </c>
      <c r="E88" s="64"/>
      <c r="F88" s="64"/>
      <c r="G88" s="64"/>
      <c r="H88" s="64"/>
    </row>
    <row r="89" spans="1:8" ht="23.25">
      <c r="A89" s="64"/>
      <c r="B89" s="64"/>
      <c r="C89" s="64"/>
      <c r="D89" s="64"/>
      <c r="E89" s="64"/>
      <c r="F89" s="64"/>
      <c r="G89" s="64"/>
      <c r="H89" s="64"/>
    </row>
    <row r="90" spans="1:8" ht="23.25">
      <c r="A90" s="64"/>
      <c r="B90" s="64"/>
      <c r="C90" s="64"/>
      <c r="D90" s="64"/>
      <c r="E90" s="64"/>
      <c r="F90" s="64"/>
      <c r="G90" s="64"/>
      <c r="H90" s="64"/>
    </row>
    <row r="91" spans="1:8" ht="23.25">
      <c r="A91" s="64"/>
      <c r="B91" s="64"/>
      <c r="C91" s="64"/>
      <c r="D91" s="64"/>
      <c r="E91" s="64"/>
      <c r="F91" s="64"/>
      <c r="G91" s="64"/>
      <c r="H91" s="6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9"/>
  <sheetViews>
    <sheetView zoomScalePageLayoutView="0" workbookViewId="0" topLeftCell="A1">
      <selection activeCell="I27" sqref="I27"/>
    </sheetView>
  </sheetViews>
  <sheetFormatPr defaultColWidth="11.421875" defaultRowHeight="12.75"/>
  <cols>
    <col min="2" max="2" width="12.421875" style="0" customWidth="1"/>
  </cols>
  <sheetData>
    <row r="3" ht="12.75">
      <c r="B3" t="s">
        <v>46</v>
      </c>
    </row>
    <row r="5" ht="13.5" thickBot="1"/>
    <row r="6" spans="1:4" ht="12.75">
      <c r="A6" s="48" t="s">
        <v>38</v>
      </c>
      <c r="B6" s="49"/>
      <c r="C6" s="49"/>
      <c r="D6" s="50"/>
    </row>
    <row r="7" spans="1:4" ht="12.75">
      <c r="A7" s="51"/>
      <c r="B7" s="18"/>
      <c r="C7" s="18"/>
      <c r="D7" s="52"/>
    </row>
    <row r="8" spans="1:4" ht="12.75">
      <c r="A8" s="51" t="s">
        <v>21</v>
      </c>
      <c r="B8" s="18"/>
      <c r="C8" s="18"/>
      <c r="D8" s="53"/>
    </row>
    <row r="9" spans="1:4" ht="12.75">
      <c r="A9" s="51"/>
      <c r="B9" s="18"/>
      <c r="C9" s="18"/>
      <c r="D9" s="52"/>
    </row>
    <row r="10" spans="1:4" ht="12.75">
      <c r="A10" s="51" t="s">
        <v>31</v>
      </c>
      <c r="B10" s="18"/>
      <c r="C10" s="18"/>
      <c r="D10" s="53"/>
    </row>
    <row r="11" spans="1:7" ht="12.75">
      <c r="A11" s="51"/>
      <c r="B11" s="18"/>
      <c r="C11" s="18"/>
      <c r="D11" s="52"/>
      <c r="G11" s="13"/>
    </row>
    <row r="12" spans="1:4" ht="12.75">
      <c r="A12" s="51" t="s">
        <v>22</v>
      </c>
      <c r="B12" s="18"/>
      <c r="C12" s="18"/>
      <c r="D12" s="53"/>
    </row>
    <row r="13" spans="1:4" ht="12.75">
      <c r="A13" s="51"/>
      <c r="B13" s="18"/>
      <c r="C13" s="18"/>
      <c r="D13" s="52"/>
    </row>
    <row r="14" spans="1:4" ht="12.75">
      <c r="A14" s="51" t="s">
        <v>32</v>
      </c>
      <c r="B14" s="18"/>
      <c r="C14" s="18"/>
      <c r="D14" s="53"/>
    </row>
    <row r="15" spans="1:4" ht="12.75">
      <c r="A15" s="51"/>
      <c r="B15" s="18"/>
      <c r="C15" s="18"/>
      <c r="D15" s="52"/>
    </row>
    <row r="16" spans="1:4" ht="12.75">
      <c r="A16" s="51" t="s">
        <v>34</v>
      </c>
      <c r="B16" s="18"/>
      <c r="C16" s="18"/>
      <c r="D16" s="53"/>
    </row>
    <row r="17" spans="1:4" ht="12.75">
      <c r="A17" s="51"/>
      <c r="B17" s="18"/>
      <c r="C17" s="18"/>
      <c r="D17" s="52"/>
    </row>
    <row r="18" spans="1:4" ht="12.75">
      <c r="A18" s="51" t="s">
        <v>2</v>
      </c>
      <c r="B18" s="18"/>
      <c r="C18" s="18"/>
      <c r="D18" s="53"/>
    </row>
    <row r="19" spans="1:4" ht="12.75">
      <c r="A19" s="51"/>
      <c r="B19" s="18"/>
      <c r="C19" s="18"/>
      <c r="D19" s="52"/>
    </row>
    <row r="20" spans="1:4" ht="12.75">
      <c r="A20" s="51" t="s">
        <v>23</v>
      </c>
      <c r="B20" s="18"/>
      <c r="C20" s="18"/>
      <c r="D20" s="53"/>
    </row>
    <row r="21" spans="1:4" ht="12.75">
      <c r="A21" s="51"/>
      <c r="B21" s="18"/>
      <c r="C21" s="18"/>
      <c r="D21" s="53"/>
    </row>
    <row r="22" spans="1:4" ht="13.5" thickBot="1">
      <c r="A22" s="54" t="s">
        <v>35</v>
      </c>
      <c r="B22" s="55"/>
      <c r="C22" s="55"/>
      <c r="D22" s="56"/>
    </row>
    <row r="26" ht="12.75">
      <c r="A26" t="s">
        <v>38</v>
      </c>
    </row>
    <row r="28" spans="1:5" ht="12.75">
      <c r="A28" s="14"/>
      <c r="B28" s="15"/>
      <c r="C28" s="15"/>
      <c r="D28" s="15"/>
      <c r="E28" s="16"/>
    </row>
    <row r="29" spans="1:5" ht="12.75">
      <c r="A29" s="24" t="s">
        <v>6</v>
      </c>
      <c r="B29" s="25" t="s">
        <v>13</v>
      </c>
      <c r="C29" s="25" t="s">
        <v>14</v>
      </c>
      <c r="D29" s="25"/>
      <c r="E29" s="26" t="s">
        <v>16</v>
      </c>
    </row>
    <row r="30" spans="1:5" ht="12.75">
      <c r="A30" s="17"/>
      <c r="B30" s="18"/>
      <c r="C30" s="18"/>
      <c r="D30" s="18"/>
      <c r="E30" s="19"/>
    </row>
    <row r="31" spans="1:5" ht="12.75">
      <c r="A31" s="20">
        <v>58.8</v>
      </c>
      <c r="B31" s="18" t="s">
        <v>8</v>
      </c>
      <c r="C31" s="28">
        <v>0.15</v>
      </c>
      <c r="D31" s="18"/>
      <c r="E31" s="19">
        <f aca="true" t="shared" si="0" ref="E31:E36">C31*A31/100</f>
        <v>0.08819999999999999</v>
      </c>
    </row>
    <row r="32" spans="1:5" ht="12.75">
      <c r="A32" s="20">
        <v>12</v>
      </c>
      <c r="B32" s="18" t="s">
        <v>9</v>
      </c>
      <c r="C32" s="28">
        <v>0.16</v>
      </c>
      <c r="D32" s="18"/>
      <c r="E32" s="19">
        <f t="shared" si="0"/>
        <v>0.0192</v>
      </c>
    </row>
    <row r="33" spans="1:5" ht="12.75">
      <c r="A33" s="20">
        <v>12</v>
      </c>
      <c r="B33" s="18" t="s">
        <v>10</v>
      </c>
      <c r="C33" s="28">
        <v>0.145</v>
      </c>
      <c r="D33" s="18"/>
      <c r="E33" s="19">
        <f t="shared" si="0"/>
        <v>0.0174</v>
      </c>
    </row>
    <row r="34" spans="1:5" ht="12.75">
      <c r="A34" s="20">
        <v>14</v>
      </c>
      <c r="B34" s="18" t="s">
        <v>11</v>
      </c>
      <c r="C34" s="28">
        <v>0.44</v>
      </c>
      <c r="D34" s="18"/>
      <c r="E34" s="19">
        <f t="shared" si="0"/>
        <v>0.0616</v>
      </c>
    </row>
    <row r="35" spans="1:5" ht="12.75">
      <c r="A35" s="20">
        <v>3</v>
      </c>
      <c r="B35" s="18" t="s">
        <v>15</v>
      </c>
      <c r="C35" s="28">
        <v>0.85</v>
      </c>
      <c r="D35" s="18"/>
      <c r="E35" s="19">
        <f t="shared" si="0"/>
        <v>0.0255</v>
      </c>
    </row>
    <row r="36" spans="1:5" ht="12.75">
      <c r="A36" s="20">
        <v>0.2</v>
      </c>
      <c r="B36" s="18" t="s">
        <v>12</v>
      </c>
      <c r="C36" s="28">
        <v>0.64</v>
      </c>
      <c r="D36" s="18"/>
      <c r="E36" s="19">
        <f t="shared" si="0"/>
        <v>0.00128</v>
      </c>
    </row>
    <row r="37" spans="1:5" ht="12.75">
      <c r="A37" s="20"/>
      <c r="B37" s="18"/>
      <c r="C37" s="18"/>
      <c r="D37" s="18"/>
      <c r="E37" s="19"/>
    </row>
    <row r="38" spans="1:6" ht="12.75">
      <c r="A38" s="21">
        <f>A31+A32+A33+A34+A35+A36</f>
        <v>100</v>
      </c>
      <c r="B38" s="22"/>
      <c r="C38" s="22"/>
      <c r="D38" s="22"/>
      <c r="E38" s="23">
        <f>E31+E32+E33+E34+E35+E36</f>
        <v>0.21317999999999998</v>
      </c>
      <c r="F38" s="27" t="s">
        <v>20</v>
      </c>
    </row>
    <row r="39" ht="12.75">
      <c r="E39">
        <f>E38+0.02</f>
        <v>0.23317999999999997</v>
      </c>
    </row>
    <row r="41" spans="1:4" ht="12.75">
      <c r="A41" s="27" t="s">
        <v>17</v>
      </c>
      <c r="C41" s="13">
        <v>245</v>
      </c>
      <c r="D41" s="27" t="s">
        <v>5</v>
      </c>
    </row>
    <row r="43" spans="1:4" ht="12.75">
      <c r="A43" s="27" t="s">
        <v>18</v>
      </c>
      <c r="C43" s="13">
        <f>E39*C41</f>
        <v>57.129099999999994</v>
      </c>
      <c r="D43" s="27" t="s">
        <v>19</v>
      </c>
    </row>
    <row r="47" spans="1:3" ht="12.75">
      <c r="A47" s="14" t="s">
        <v>21</v>
      </c>
      <c r="B47" s="15" t="s">
        <v>36</v>
      </c>
      <c r="C47" s="16"/>
    </row>
    <row r="48" spans="1:3" ht="12.75">
      <c r="A48" s="17"/>
      <c r="B48" s="57">
        <v>1.85</v>
      </c>
      <c r="C48" s="19" t="s">
        <v>19</v>
      </c>
    </row>
    <row r="49" spans="1:3" ht="12.75">
      <c r="A49" s="17"/>
      <c r="B49" s="18"/>
      <c r="C49" s="19"/>
    </row>
    <row r="50" spans="1:3" ht="12.75">
      <c r="A50" s="58" t="s">
        <v>37</v>
      </c>
      <c r="B50" s="59">
        <f>((B48*25)+6.6+2.93)*1.1</f>
        <v>61.358000000000004</v>
      </c>
      <c r="C50" s="23" t="s">
        <v>19</v>
      </c>
    </row>
    <row r="52" spans="1:3" ht="12.75">
      <c r="A52" s="60" t="s">
        <v>31</v>
      </c>
      <c r="B52" s="61">
        <v>12</v>
      </c>
      <c r="C52" s="62" t="s">
        <v>19</v>
      </c>
    </row>
    <row r="54" spans="1:6" ht="12.75">
      <c r="A54" s="14" t="s">
        <v>22</v>
      </c>
      <c r="B54" s="15">
        <f>E54*E55</f>
        <v>10.5</v>
      </c>
      <c r="C54" s="15" t="s">
        <v>19</v>
      </c>
      <c r="D54" s="15" t="s">
        <v>39</v>
      </c>
      <c r="E54" s="15">
        <v>15</v>
      </c>
      <c r="F54" s="16" t="s">
        <v>19</v>
      </c>
    </row>
    <row r="55" spans="1:6" ht="12.75">
      <c r="A55" s="58"/>
      <c r="B55" s="22"/>
      <c r="C55" s="22"/>
      <c r="D55" s="22" t="s">
        <v>40</v>
      </c>
      <c r="E55" s="22">
        <v>0.7</v>
      </c>
      <c r="F55" s="23" t="s">
        <v>41</v>
      </c>
    </row>
    <row r="57" spans="1:6" ht="12.75">
      <c r="A57" s="14" t="s">
        <v>42</v>
      </c>
      <c r="B57" s="63">
        <f>(E57/20/3)+(E58/10/3)</f>
        <v>15.833333333333334</v>
      </c>
      <c r="C57" s="15"/>
      <c r="D57" s="15" t="s">
        <v>43</v>
      </c>
      <c r="E57" s="15">
        <v>450</v>
      </c>
      <c r="F57" s="16" t="s">
        <v>45</v>
      </c>
    </row>
    <row r="58" spans="1:6" ht="12.75">
      <c r="A58" s="17"/>
      <c r="B58" s="18"/>
      <c r="C58" s="18"/>
      <c r="D58" s="18" t="s">
        <v>44</v>
      </c>
      <c r="E58" s="18">
        <v>250</v>
      </c>
      <c r="F58" s="19" t="s">
        <v>45</v>
      </c>
    </row>
    <row r="59" spans="1:6" ht="12.75">
      <c r="A59" s="58"/>
      <c r="B59" s="22"/>
      <c r="C59" s="22"/>
      <c r="D59" s="22"/>
      <c r="E59" s="22"/>
      <c r="F59" s="23"/>
    </row>
    <row r="60" spans="8:11" ht="12.75">
      <c r="H60">
        <v>54</v>
      </c>
      <c r="I60">
        <f>B63+K60</f>
        <v>1.14</v>
      </c>
      <c r="K60">
        <v>-0.09</v>
      </c>
    </row>
    <row r="61" spans="1:11" ht="12.75">
      <c r="A61" t="s">
        <v>33</v>
      </c>
      <c r="H61">
        <v>55</v>
      </c>
      <c r="I61">
        <f>B63+K61</f>
        <v>1.18</v>
      </c>
      <c r="K61">
        <v>-0.05</v>
      </c>
    </row>
    <row r="62" spans="8:11" ht="12.75">
      <c r="H62">
        <v>56</v>
      </c>
      <c r="I62">
        <f>B63+K62</f>
        <v>1.23</v>
      </c>
      <c r="K62">
        <v>0</v>
      </c>
    </row>
    <row r="63" spans="1:11" ht="12.75">
      <c r="A63" t="s">
        <v>36</v>
      </c>
      <c r="B63">
        <v>1.23</v>
      </c>
      <c r="H63">
        <v>57</v>
      </c>
      <c r="I63">
        <f>B63+K63</f>
        <v>1.28</v>
      </c>
      <c r="K63">
        <v>0.05</v>
      </c>
    </row>
    <row r="64" spans="8:11" ht="12.75">
      <c r="H64">
        <v>58</v>
      </c>
      <c r="I64">
        <f>B63+K64</f>
        <v>1.32</v>
      </c>
      <c r="K64">
        <v>0.09</v>
      </c>
    </row>
    <row r="65" spans="1:11" ht="12.75">
      <c r="A65" t="s">
        <v>2</v>
      </c>
      <c r="B65">
        <v>56</v>
      </c>
      <c r="H65">
        <v>59</v>
      </c>
      <c r="I65">
        <f>B63+K65</f>
        <v>1.35</v>
      </c>
      <c r="K65">
        <v>0.12</v>
      </c>
    </row>
    <row r="66" spans="8:11" ht="12.75">
      <c r="H66">
        <v>60</v>
      </c>
      <c r="I66">
        <f>B63+K66</f>
        <v>1.39</v>
      </c>
      <c r="K66">
        <v>0.16</v>
      </c>
    </row>
    <row r="67" spans="1:11" ht="12.75">
      <c r="A67" t="s">
        <v>23</v>
      </c>
      <c r="B67">
        <v>96</v>
      </c>
      <c r="H67">
        <v>61</v>
      </c>
      <c r="I67">
        <f>B63+K67</f>
        <v>1.42</v>
      </c>
      <c r="K67">
        <v>0.19</v>
      </c>
    </row>
    <row r="68" spans="8:11" ht="12.75">
      <c r="H68">
        <v>62</v>
      </c>
      <c r="I68">
        <f>B63+K68</f>
        <v>1.44</v>
      </c>
      <c r="K68">
        <v>0.21</v>
      </c>
    </row>
    <row r="69" spans="1:11" ht="12.75">
      <c r="A69" t="s">
        <v>47</v>
      </c>
      <c r="H69">
        <v>63</v>
      </c>
      <c r="I69">
        <f>B63+K69</f>
        <v>1.45</v>
      </c>
      <c r="K69">
        <v>0.22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Blaimschein und Rinderer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Blaimschein und Rinderer</dc:creator>
  <cp:keywords/>
  <dc:description/>
  <cp:lastModifiedBy>Windows-Benutzer</cp:lastModifiedBy>
  <cp:lastPrinted>2015-01-11T09:58:21Z</cp:lastPrinted>
  <dcterms:created xsi:type="dcterms:W3CDTF">2006-03-21T18:44:25Z</dcterms:created>
  <dcterms:modified xsi:type="dcterms:W3CDTF">2021-01-06T18:18:48Z</dcterms:modified>
  <cp:category/>
  <cp:version/>
  <cp:contentType/>
  <cp:contentStatus/>
</cp:coreProperties>
</file>